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UPERINTENDENT'S OFFICE\2019 Files\Supt's Memos Log\04-05-19\"/>
    </mc:Choice>
  </mc:AlternateContent>
  <workbookProtection workbookPassword="9DA2" lockStructure="1"/>
  <bookViews>
    <workbookView xWindow="0" yWindow="0" windowWidth="28800" windowHeight="14100" firstSheet="1" activeTab="1"/>
  </bookViews>
  <sheets>
    <sheet name="Comp Supp Data" sheetId="2" state="hidden" r:id="rId1"/>
    <sheet name="Calculator"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3" l="1"/>
  <c r="F161" i="2" l="1"/>
  <c r="F160" i="2"/>
  <c r="D160" i="2"/>
  <c r="C161" i="2"/>
  <c r="C160" i="2"/>
  <c r="L5" i="3"/>
  <c r="I159" i="3"/>
  <c r="I158" i="3"/>
  <c r="I157" i="3"/>
  <c r="I156" i="3"/>
  <c r="I155" i="3"/>
  <c r="I154" i="3"/>
  <c r="I153" i="3"/>
  <c r="I152" i="3"/>
  <c r="I151" i="3"/>
  <c r="I150" i="3"/>
  <c r="I149" i="3"/>
  <c r="I148" i="3"/>
  <c r="I147" i="3"/>
  <c r="I146" i="3"/>
  <c r="I145" i="3"/>
  <c r="I144" i="3"/>
  <c r="I143" i="3"/>
  <c r="I142" i="3"/>
  <c r="I141" i="3"/>
  <c r="B39" i="3" l="1"/>
  <c r="A14" i="3"/>
  <c r="A21" i="3"/>
  <c r="B21" i="3" s="1"/>
  <c r="B30" i="3"/>
  <c r="B33" i="3"/>
  <c r="B36" i="3"/>
  <c r="J141" i="2"/>
  <c r="P142" i="2"/>
  <c r="L143" i="2"/>
  <c r="N145" i="2"/>
  <c r="N146" i="2"/>
  <c r="H147" i="2"/>
  <c r="L149" i="2"/>
  <c r="L150" i="2"/>
  <c r="H151" i="2"/>
  <c r="J153" i="2"/>
  <c r="J154" i="2"/>
  <c r="J155" i="2"/>
  <c r="P157" i="2"/>
  <c r="N139" i="2"/>
  <c r="F140" i="2"/>
  <c r="F141" i="2"/>
  <c r="F142" i="2"/>
  <c r="F143" i="2"/>
  <c r="F144" i="2"/>
  <c r="F145" i="2"/>
  <c r="F146" i="2"/>
  <c r="F147" i="2"/>
  <c r="F148" i="2"/>
  <c r="F149" i="2"/>
  <c r="F150" i="2"/>
  <c r="F151" i="2"/>
  <c r="F152" i="2"/>
  <c r="F153" i="2"/>
  <c r="F154" i="2"/>
  <c r="F155" i="2"/>
  <c r="F156" i="2"/>
  <c r="F157" i="2"/>
  <c r="F139" i="2"/>
  <c r="J140" i="2"/>
  <c r="L140" i="2"/>
  <c r="N140" i="2"/>
  <c r="P140" i="2"/>
  <c r="L141" i="2"/>
  <c r="L142" i="2"/>
  <c r="J144" i="2"/>
  <c r="L144" i="2"/>
  <c r="N144" i="2"/>
  <c r="P144" i="2"/>
  <c r="J145" i="2"/>
  <c r="P145" i="2"/>
  <c r="J148" i="2"/>
  <c r="L148" i="2"/>
  <c r="N148" i="2"/>
  <c r="P148" i="2"/>
  <c r="J149" i="2"/>
  <c r="N149" i="2"/>
  <c r="J152" i="2"/>
  <c r="L152" i="2"/>
  <c r="N152" i="2"/>
  <c r="P152" i="2"/>
  <c r="N153" i="2"/>
  <c r="P153" i="2"/>
  <c r="J156" i="2"/>
  <c r="L156" i="2"/>
  <c r="N156" i="2"/>
  <c r="P156" i="2"/>
  <c r="J157" i="2"/>
  <c r="L157" i="2"/>
  <c r="N157" i="2"/>
  <c r="H140" i="2"/>
  <c r="H141" i="2"/>
  <c r="H144" i="2"/>
  <c r="H145" i="2"/>
  <c r="H148" i="2"/>
  <c r="H149" i="2"/>
  <c r="H152" i="2"/>
  <c r="H153" i="2"/>
  <c r="H156" i="2"/>
  <c r="H157" i="2"/>
  <c r="G140" i="2"/>
  <c r="K140" i="2" s="1"/>
  <c r="G141" i="2"/>
  <c r="M141" i="2" s="1"/>
  <c r="G144" i="2"/>
  <c r="K144" i="2" s="1"/>
  <c r="G148" i="2"/>
  <c r="K148" i="2" s="1"/>
  <c r="G149" i="2"/>
  <c r="M149" i="2" s="1"/>
  <c r="G152" i="2"/>
  <c r="K152" i="2" s="1"/>
  <c r="G153" i="2"/>
  <c r="M153" i="2" s="1"/>
  <c r="G156" i="2"/>
  <c r="K156" i="2" s="1"/>
  <c r="G157" i="2"/>
  <c r="M157" i="2" s="1"/>
  <c r="G154" i="2" l="1"/>
  <c r="I154" i="2" s="1"/>
  <c r="J151" i="2"/>
  <c r="O141" i="2"/>
  <c r="N154" i="2"/>
  <c r="P150" i="2"/>
  <c r="L145" i="2"/>
  <c r="N141" i="2"/>
  <c r="J150" i="2"/>
  <c r="L146" i="2"/>
  <c r="D161" i="2"/>
  <c r="G142" i="2"/>
  <c r="I142" i="2" s="1"/>
  <c r="P154" i="2"/>
  <c r="L153" i="2"/>
  <c r="P149" i="2"/>
  <c r="J146" i="2"/>
  <c r="N142" i="2"/>
  <c r="L155" i="2"/>
  <c r="J147" i="2"/>
  <c r="L154" i="2"/>
  <c r="P146" i="2"/>
  <c r="J142" i="2"/>
  <c r="L147" i="2"/>
  <c r="L151" i="2"/>
  <c r="G146" i="2"/>
  <c r="I146" i="2" s="1"/>
  <c r="H155" i="2"/>
  <c r="H143" i="2"/>
  <c r="N150" i="2"/>
  <c r="J143" i="2"/>
  <c r="G150" i="2"/>
  <c r="I150" i="2" s="1"/>
  <c r="G145" i="2"/>
  <c r="M145" i="2" s="1"/>
  <c r="H154" i="2"/>
  <c r="H150" i="2"/>
  <c r="H146" i="2"/>
  <c r="H142" i="2"/>
  <c r="O157" i="2"/>
  <c r="P141" i="2"/>
  <c r="L139" i="2"/>
  <c r="G139" i="2"/>
  <c r="J139" i="2"/>
  <c r="P139" i="2"/>
  <c r="H139" i="2"/>
  <c r="O149" i="2"/>
  <c r="O153" i="2"/>
  <c r="I152" i="2"/>
  <c r="G155" i="2"/>
  <c r="M155" i="2" s="1"/>
  <c r="G151" i="2"/>
  <c r="M151" i="2" s="1"/>
  <c r="G147" i="2"/>
  <c r="M147" i="2" s="1"/>
  <c r="G143" i="2"/>
  <c r="M143" i="2" s="1"/>
  <c r="I157" i="2"/>
  <c r="I149" i="2"/>
  <c r="I141" i="2"/>
  <c r="Q156" i="2"/>
  <c r="M156" i="2"/>
  <c r="P155" i="2"/>
  <c r="K154" i="2"/>
  <c r="Q152" i="2"/>
  <c r="M152" i="2"/>
  <c r="P151" i="2"/>
  <c r="Q148" i="2"/>
  <c r="M148" i="2"/>
  <c r="P147" i="2"/>
  <c r="Q144" i="2"/>
  <c r="M144" i="2"/>
  <c r="P143" i="2"/>
  <c r="Q140" i="2"/>
  <c r="M140" i="2"/>
  <c r="I156" i="2"/>
  <c r="I148" i="2"/>
  <c r="I140" i="2"/>
  <c r="N155" i="2"/>
  <c r="O154" i="2"/>
  <c r="N151" i="2"/>
  <c r="N147" i="2"/>
  <c r="N143" i="2"/>
  <c r="O142" i="2"/>
  <c r="I144" i="2"/>
  <c r="I153" i="2"/>
  <c r="I145" i="2"/>
  <c r="K157" i="2"/>
  <c r="O156" i="2"/>
  <c r="K153" i="2"/>
  <c r="O152" i="2"/>
  <c r="K149" i="2"/>
  <c r="O148" i="2"/>
  <c r="O144" i="2"/>
  <c r="K141" i="2"/>
  <c r="O140" i="2"/>
  <c r="Q157" i="2"/>
  <c r="Q154" i="2"/>
  <c r="Q153" i="2"/>
  <c r="Q149" i="2"/>
  <c r="M154" i="2"/>
  <c r="Q141" i="2"/>
  <c r="M146" i="2" l="1"/>
  <c r="N161" i="2"/>
  <c r="M142" i="2"/>
  <c r="Q142" i="2"/>
  <c r="Q151" i="2"/>
  <c r="O147" i="2"/>
  <c r="K142" i="2"/>
  <c r="I139" i="2"/>
  <c r="G161" i="2"/>
  <c r="Q145" i="2"/>
  <c r="O155" i="2"/>
  <c r="K155" i="2"/>
  <c r="K145" i="2"/>
  <c r="H161" i="2"/>
  <c r="L161" i="2"/>
  <c r="O150" i="2"/>
  <c r="O145" i="2"/>
  <c r="P161" i="2"/>
  <c r="Q146" i="2"/>
  <c r="K143" i="2"/>
  <c r="K146" i="2"/>
  <c r="J161" i="2"/>
  <c r="K150" i="2"/>
  <c r="O146" i="2"/>
  <c r="M150" i="2"/>
  <c r="Q150" i="2"/>
  <c r="Q139" i="2"/>
  <c r="M139" i="2"/>
  <c r="K139" i="2"/>
  <c r="O139" i="2"/>
  <c r="Q143" i="2"/>
  <c r="I143" i="2"/>
  <c r="O143" i="2"/>
  <c r="K147" i="2"/>
  <c r="I147" i="2"/>
  <c r="K151" i="2"/>
  <c r="I151" i="2"/>
  <c r="Q147" i="2"/>
  <c r="I155" i="2"/>
  <c r="O151" i="2"/>
  <c r="Q155" i="2"/>
  <c r="Q161" i="2" l="1"/>
  <c r="O161" i="2"/>
  <c r="K161" i="2"/>
  <c r="M161" i="2"/>
  <c r="I161" i="2"/>
  <c r="F11" i="3" l="1"/>
  <c r="F9" i="3"/>
  <c r="C14" i="3" l="1"/>
  <c r="A18" i="3" s="1"/>
  <c r="F12" i="3"/>
  <c r="F8" i="3"/>
  <c r="F7" i="3" l="1"/>
  <c r="F10" i="3" s="1"/>
  <c r="S157" i="2" l="1"/>
  <c r="S153" i="2"/>
  <c r="S149" i="2"/>
  <c r="S145" i="2"/>
  <c r="S141" i="2"/>
  <c r="R156" i="2"/>
  <c r="R152" i="2"/>
  <c r="R148" i="2"/>
  <c r="R144" i="2"/>
  <c r="R140" i="2"/>
  <c r="S155" i="2"/>
  <c r="S151" i="2"/>
  <c r="S147" i="2"/>
  <c r="S143" i="2"/>
  <c r="S139" i="2"/>
  <c r="R154" i="2"/>
  <c r="R150" i="2"/>
  <c r="R146" i="2"/>
  <c r="R142" i="2"/>
  <c r="S156" i="2"/>
  <c r="S152" i="2"/>
  <c r="S148" i="2"/>
  <c r="S144" i="2"/>
  <c r="S140" i="2"/>
  <c r="R155" i="2"/>
  <c r="R151" i="2"/>
  <c r="R147" i="2"/>
  <c r="R143" i="2"/>
  <c r="R139" i="2"/>
  <c r="S154" i="2"/>
  <c r="S150" i="2"/>
  <c r="S146" i="2"/>
  <c r="S142" i="2"/>
  <c r="R157" i="2"/>
  <c r="R153" i="2"/>
  <c r="R149" i="2"/>
  <c r="R145" i="2"/>
  <c r="R141" i="2"/>
  <c r="S101" i="2"/>
  <c r="S57" i="2"/>
  <c r="S17" i="2"/>
  <c r="R69" i="2"/>
  <c r="R13" i="2"/>
  <c r="R117" i="2"/>
  <c r="R73" i="2"/>
  <c r="R17" i="2"/>
  <c r="S103" i="2"/>
  <c r="S75" i="2"/>
  <c r="S47" i="2"/>
  <c r="S15" i="2"/>
  <c r="R127" i="2"/>
  <c r="R107" i="2"/>
  <c r="R83" i="2"/>
  <c r="R63" i="2"/>
  <c r="R43" i="2"/>
  <c r="R27" i="2"/>
  <c r="R11" i="2"/>
  <c r="S128" i="2"/>
  <c r="S120" i="2"/>
  <c r="S112" i="2"/>
  <c r="S104" i="2"/>
  <c r="S96" i="2"/>
  <c r="S88" i="2"/>
  <c r="S80" i="2"/>
  <c r="S72" i="2"/>
  <c r="S64" i="2"/>
  <c r="S56" i="2"/>
  <c r="S48" i="2"/>
  <c r="S40" i="2"/>
  <c r="S32" i="2"/>
  <c r="S24" i="2"/>
  <c r="S16" i="2"/>
  <c r="S8" i="2"/>
  <c r="R130" i="2"/>
  <c r="R122" i="2"/>
  <c r="R114" i="2"/>
  <c r="R106" i="2"/>
  <c r="R98" i="2"/>
  <c r="R90" i="2"/>
  <c r="R82" i="2"/>
  <c r="R74" i="2"/>
  <c r="R66" i="2"/>
  <c r="R58" i="2"/>
  <c r="R50" i="2"/>
  <c r="R42" i="2"/>
  <c r="R34" i="2"/>
  <c r="R26" i="2"/>
  <c r="R18" i="2"/>
  <c r="R10" i="2"/>
  <c r="R4" i="2"/>
  <c r="S97" i="2"/>
  <c r="S53" i="2"/>
  <c r="S9" i="2"/>
  <c r="R61" i="2"/>
  <c r="S127" i="2"/>
  <c r="R109" i="2"/>
  <c r="R57" i="2"/>
  <c r="S131" i="2"/>
  <c r="S99" i="2"/>
  <c r="S71" i="2"/>
  <c r="S35" i="2"/>
  <c r="S7" i="2"/>
  <c r="R123" i="2"/>
  <c r="R99" i="2"/>
  <c r="R79" i="2"/>
  <c r="R59" i="2"/>
  <c r="R39" i="2"/>
  <c r="R23" i="2"/>
  <c r="S5" i="2"/>
  <c r="S126" i="2"/>
  <c r="S118" i="2"/>
  <c r="S110" i="2"/>
  <c r="S102" i="2"/>
  <c r="S94" i="2"/>
  <c r="S86" i="2"/>
  <c r="S78" i="2"/>
  <c r="S70" i="2"/>
  <c r="S62" i="2"/>
  <c r="S54" i="2"/>
  <c r="S121" i="2"/>
  <c r="S37" i="2"/>
  <c r="R37" i="2"/>
  <c r="R101" i="2"/>
  <c r="S123" i="2"/>
  <c r="S59" i="2"/>
  <c r="S3" i="2"/>
  <c r="R95" i="2"/>
  <c r="R51" i="2"/>
  <c r="R19" i="2"/>
  <c r="S116" i="2"/>
  <c r="S100" i="2"/>
  <c r="S84" i="2"/>
  <c r="S68" i="2"/>
  <c r="S52" i="2"/>
  <c r="S42" i="2"/>
  <c r="S30" i="2"/>
  <c r="S20" i="2"/>
  <c r="S10" i="2"/>
  <c r="R126" i="2"/>
  <c r="R116" i="2"/>
  <c r="R104" i="2"/>
  <c r="R94" i="2"/>
  <c r="R84" i="2"/>
  <c r="R72" i="2"/>
  <c r="R62" i="2"/>
  <c r="R52" i="2"/>
  <c r="R40" i="2"/>
  <c r="R30" i="2"/>
  <c r="R20" i="2"/>
  <c r="R8" i="2"/>
  <c r="S117" i="2"/>
  <c r="S33" i="2"/>
  <c r="R29" i="2"/>
  <c r="R81" i="2"/>
  <c r="S119" i="2"/>
  <c r="S55" i="2"/>
  <c r="R131" i="2"/>
  <c r="R91" i="2"/>
  <c r="R47" i="2"/>
  <c r="R15" i="2"/>
  <c r="S130" i="2"/>
  <c r="S114" i="2"/>
  <c r="S98" i="2"/>
  <c r="S82" i="2"/>
  <c r="S66" i="2"/>
  <c r="S50" i="2"/>
  <c r="S38" i="2"/>
  <c r="S28" i="2"/>
  <c r="S18" i="2"/>
  <c r="S6" i="2"/>
  <c r="R124" i="2"/>
  <c r="R112" i="2"/>
  <c r="R102" i="2"/>
  <c r="R92" i="2"/>
  <c r="R80" i="2"/>
  <c r="R70" i="2"/>
  <c r="R60" i="2"/>
  <c r="R48" i="2"/>
  <c r="R38" i="2"/>
  <c r="R28" i="2"/>
  <c r="R16" i="2"/>
  <c r="R6" i="2"/>
  <c r="S81" i="2"/>
  <c r="R113" i="2"/>
  <c r="S51" i="2"/>
  <c r="R41" i="2"/>
  <c r="S91" i="2"/>
  <c r="S31" i="2"/>
  <c r="R115" i="2"/>
  <c r="R75" i="2"/>
  <c r="R35" i="2"/>
  <c r="R7" i="2"/>
  <c r="S124" i="2"/>
  <c r="S108" i="2"/>
  <c r="S92" i="2"/>
  <c r="S76" i="2"/>
  <c r="S60" i="2"/>
  <c r="S46" i="2"/>
  <c r="S36" i="2"/>
  <c r="S26" i="2"/>
  <c r="S14" i="2"/>
  <c r="S4" i="2"/>
  <c r="R120" i="2"/>
  <c r="R110" i="2"/>
  <c r="R100" i="2"/>
  <c r="R88" i="2"/>
  <c r="R78" i="2"/>
  <c r="R68" i="2"/>
  <c r="R56" i="2"/>
  <c r="R46" i="2"/>
  <c r="R36" i="2"/>
  <c r="R24" i="2"/>
  <c r="R14" i="2"/>
  <c r="S73" i="2"/>
  <c r="R105" i="2"/>
  <c r="S129" i="2"/>
  <c r="R25" i="2"/>
  <c r="S83" i="2"/>
  <c r="S23" i="2"/>
  <c r="R111" i="2"/>
  <c r="R67" i="2"/>
  <c r="R31" i="2"/>
  <c r="R5" i="2"/>
  <c r="S122" i="2"/>
  <c r="S106" i="2"/>
  <c r="S90" i="2"/>
  <c r="S74" i="2"/>
  <c r="S58" i="2"/>
  <c r="S44" i="2"/>
  <c r="S34" i="2"/>
  <c r="S22" i="2"/>
  <c r="S12" i="2"/>
  <c r="R128" i="2"/>
  <c r="R118" i="2"/>
  <c r="R108" i="2"/>
  <c r="R96" i="2"/>
  <c r="R86" i="2"/>
  <c r="R76" i="2"/>
  <c r="R64" i="2"/>
  <c r="R54" i="2"/>
  <c r="R44" i="2"/>
  <c r="R32" i="2"/>
  <c r="R22" i="2"/>
  <c r="R12" i="2"/>
  <c r="R77" i="2"/>
  <c r="S65" i="2"/>
  <c r="R55" i="2"/>
  <c r="R119" i="2"/>
  <c r="S67" i="2"/>
  <c r="R49" i="2"/>
  <c r="R45" i="2"/>
  <c r="S49" i="2"/>
  <c r="S63" i="2"/>
  <c r="R3" i="2"/>
  <c r="R129" i="2"/>
  <c r="R89" i="2"/>
  <c r="S45" i="2"/>
  <c r="S109" i="2"/>
  <c r="R125" i="2"/>
  <c r="S85" i="2"/>
  <c r="R71" i="2"/>
  <c r="S87" i="2"/>
  <c r="R85" i="2"/>
  <c r="R97" i="2"/>
  <c r="S69" i="2"/>
  <c r="S11" i="2"/>
  <c r="S79" i="2"/>
  <c r="R33" i="2"/>
  <c r="S107" i="2"/>
  <c r="R121" i="2"/>
  <c r="S61" i="2"/>
  <c r="S125" i="2"/>
  <c r="S21" i="2"/>
  <c r="S105" i="2"/>
  <c r="R87" i="2"/>
  <c r="S19" i="2"/>
  <c r="S111" i="2"/>
  <c r="S89" i="2"/>
  <c r="S27" i="2"/>
  <c r="S95" i="2"/>
  <c r="R65" i="2"/>
  <c r="R21" i="2"/>
  <c r="S13" i="2"/>
  <c r="S77" i="2"/>
  <c r="S41" i="2"/>
  <c r="R103" i="2"/>
  <c r="S39" i="2"/>
  <c r="R9" i="2"/>
  <c r="S25" i="2"/>
  <c r="S113" i="2"/>
  <c r="S43" i="2"/>
  <c r="S115" i="2"/>
  <c r="R93" i="2"/>
  <c r="R53" i="2"/>
  <c r="S29" i="2"/>
  <c r="S93" i="2"/>
  <c r="J9" i="2"/>
  <c r="Q1" i="2"/>
  <c r="P1" i="2"/>
  <c r="O1" i="2"/>
  <c r="N1" i="2"/>
  <c r="M1" i="2"/>
  <c r="L1" i="2"/>
  <c r="H48" i="2"/>
  <c r="H28" i="2"/>
  <c r="J40" i="2"/>
  <c r="J44" i="2"/>
  <c r="J48" i="2"/>
  <c r="J52" i="2"/>
  <c r="J56" i="2"/>
  <c r="J60" i="2"/>
  <c r="J64" i="2"/>
  <c r="J68" i="2"/>
  <c r="J72" i="2"/>
  <c r="J76" i="2"/>
  <c r="J80" i="2"/>
  <c r="J84" i="2"/>
  <c r="J88" i="2"/>
  <c r="J92" i="2"/>
  <c r="J96" i="2"/>
  <c r="J100" i="2"/>
  <c r="J104" i="2"/>
  <c r="J108" i="2"/>
  <c r="J112" i="2"/>
  <c r="J116" i="2"/>
  <c r="J120" i="2"/>
  <c r="J124" i="2"/>
  <c r="J128" i="2"/>
  <c r="J132" i="2"/>
  <c r="J136" i="2"/>
  <c r="R136" i="2" s="1"/>
  <c r="R132" i="2" l="1"/>
  <c r="S161" i="2"/>
  <c r="B18" i="3"/>
  <c r="F13" i="3" s="1"/>
  <c r="R161" i="2"/>
  <c r="N127" i="2"/>
  <c r="L127" i="2"/>
  <c r="J127" i="2"/>
  <c r="P127" i="2"/>
  <c r="H123" i="2"/>
  <c r="N123" i="2"/>
  <c r="L123" i="2"/>
  <c r="J123" i="2"/>
  <c r="P123" i="2"/>
  <c r="N119" i="2"/>
  <c r="L119" i="2"/>
  <c r="J119" i="2"/>
  <c r="P119" i="2"/>
  <c r="H115" i="2"/>
  <c r="N115" i="2"/>
  <c r="L115" i="2"/>
  <c r="J115" i="2"/>
  <c r="P115" i="2"/>
  <c r="N111" i="2"/>
  <c r="L111" i="2"/>
  <c r="J111" i="2"/>
  <c r="P111" i="2"/>
  <c r="H107" i="2"/>
  <c r="N107" i="2"/>
  <c r="L107" i="2"/>
  <c r="J107" i="2"/>
  <c r="P107" i="2"/>
  <c r="N103" i="2"/>
  <c r="L103" i="2"/>
  <c r="J103" i="2"/>
  <c r="P103" i="2"/>
  <c r="H99" i="2"/>
  <c r="N99" i="2"/>
  <c r="L99" i="2"/>
  <c r="J99" i="2"/>
  <c r="P99" i="2"/>
  <c r="N95" i="2"/>
  <c r="L95" i="2"/>
  <c r="J95" i="2"/>
  <c r="P95" i="2"/>
  <c r="H91" i="2"/>
  <c r="N91" i="2"/>
  <c r="L91" i="2"/>
  <c r="J91" i="2"/>
  <c r="P91" i="2"/>
  <c r="N87" i="2"/>
  <c r="L87" i="2"/>
  <c r="J87" i="2"/>
  <c r="P87" i="2"/>
  <c r="H83" i="2"/>
  <c r="N83" i="2"/>
  <c r="L83" i="2"/>
  <c r="J83" i="2"/>
  <c r="P83" i="2"/>
  <c r="N79" i="2"/>
  <c r="L79" i="2"/>
  <c r="J79" i="2"/>
  <c r="P79" i="2"/>
  <c r="H75" i="2"/>
  <c r="N75" i="2"/>
  <c r="L75" i="2"/>
  <c r="J75" i="2"/>
  <c r="P75" i="2"/>
  <c r="N71" i="2"/>
  <c r="L71" i="2"/>
  <c r="J71" i="2"/>
  <c r="P71" i="2"/>
  <c r="L67" i="2"/>
  <c r="N67" i="2"/>
  <c r="P67" i="2"/>
  <c r="J67" i="2"/>
  <c r="P63" i="2"/>
  <c r="L63" i="2"/>
  <c r="J63" i="2"/>
  <c r="N63" i="2"/>
  <c r="L59" i="2"/>
  <c r="N59" i="2"/>
  <c r="J59" i="2"/>
  <c r="P59" i="2"/>
  <c r="P55" i="2"/>
  <c r="L55" i="2"/>
  <c r="J55" i="2"/>
  <c r="N55" i="2"/>
  <c r="L51" i="2"/>
  <c r="N51" i="2"/>
  <c r="J51" i="2"/>
  <c r="P51" i="2"/>
  <c r="P47" i="2"/>
  <c r="L47" i="2"/>
  <c r="J47" i="2"/>
  <c r="N47" i="2"/>
  <c r="L43" i="2"/>
  <c r="N43" i="2"/>
  <c r="J43" i="2"/>
  <c r="P43" i="2"/>
  <c r="P39" i="2"/>
  <c r="L39" i="2"/>
  <c r="N39" i="2"/>
  <c r="J39" i="2"/>
  <c r="L35" i="2"/>
  <c r="N35" i="2"/>
  <c r="P35" i="2"/>
  <c r="J35" i="2"/>
  <c r="P31" i="2"/>
  <c r="L31" i="2"/>
  <c r="J31" i="2"/>
  <c r="N31" i="2"/>
  <c r="L27" i="2"/>
  <c r="N27" i="2"/>
  <c r="J27" i="2"/>
  <c r="P27" i="2"/>
  <c r="N23" i="2"/>
  <c r="P23" i="2"/>
  <c r="J23" i="2"/>
  <c r="L23" i="2"/>
  <c r="N19" i="2"/>
  <c r="P19" i="2"/>
  <c r="J19" i="2"/>
  <c r="L19" i="2"/>
  <c r="L15" i="2"/>
  <c r="N15" i="2"/>
  <c r="P15" i="2"/>
  <c r="J15" i="2"/>
  <c r="N11" i="2"/>
  <c r="L11" i="2"/>
  <c r="P11" i="2"/>
  <c r="J11" i="2"/>
  <c r="H131" i="2"/>
  <c r="N131" i="2"/>
  <c r="J131" i="2"/>
  <c r="P131" i="2"/>
  <c r="L130" i="2"/>
  <c r="P130" i="2"/>
  <c r="N130" i="2"/>
  <c r="L122" i="2"/>
  <c r="P122" i="2"/>
  <c r="N122" i="2"/>
  <c r="L118" i="2"/>
  <c r="P118" i="2"/>
  <c r="N118" i="2"/>
  <c r="L114" i="2"/>
  <c r="P114" i="2"/>
  <c r="N114" i="2"/>
  <c r="L110" i="2"/>
  <c r="P110" i="2"/>
  <c r="N110" i="2"/>
  <c r="L106" i="2"/>
  <c r="P106" i="2"/>
  <c r="N106" i="2"/>
  <c r="H102" i="2"/>
  <c r="L102" i="2"/>
  <c r="P102" i="2"/>
  <c r="N102" i="2"/>
  <c r="L98" i="2"/>
  <c r="P98" i="2"/>
  <c r="N98" i="2"/>
  <c r="H94" i="2"/>
  <c r="L94" i="2"/>
  <c r="P94" i="2"/>
  <c r="N94" i="2"/>
  <c r="L90" i="2"/>
  <c r="P90" i="2"/>
  <c r="N90" i="2"/>
  <c r="L86" i="2"/>
  <c r="P86" i="2"/>
  <c r="N86" i="2"/>
  <c r="L82" i="2"/>
  <c r="P82" i="2"/>
  <c r="N82" i="2"/>
  <c r="H78" i="2"/>
  <c r="L78" i="2"/>
  <c r="P78" i="2"/>
  <c r="N78" i="2"/>
  <c r="L74" i="2"/>
  <c r="P74" i="2"/>
  <c r="N74" i="2"/>
  <c r="L70" i="2"/>
  <c r="P70" i="2"/>
  <c r="N70" i="2"/>
  <c r="N66" i="2"/>
  <c r="P66" i="2"/>
  <c r="L66" i="2"/>
  <c r="P62" i="2"/>
  <c r="L62" i="2"/>
  <c r="N62" i="2"/>
  <c r="N58" i="2"/>
  <c r="P58" i="2"/>
  <c r="L58" i="2"/>
  <c r="P54" i="2"/>
  <c r="L54" i="2"/>
  <c r="N54" i="2"/>
  <c r="N50" i="2"/>
  <c r="P50" i="2"/>
  <c r="L50" i="2"/>
  <c r="P46" i="2"/>
  <c r="L46" i="2"/>
  <c r="N46" i="2"/>
  <c r="N42" i="2"/>
  <c r="P42" i="2"/>
  <c r="L42" i="2"/>
  <c r="P38" i="2"/>
  <c r="L38" i="2"/>
  <c r="N38" i="2"/>
  <c r="N34" i="2"/>
  <c r="P34" i="2"/>
  <c r="L34" i="2"/>
  <c r="J34" i="2"/>
  <c r="P30" i="2"/>
  <c r="L30" i="2"/>
  <c r="N30" i="2"/>
  <c r="J30" i="2"/>
  <c r="N26" i="2"/>
  <c r="P26" i="2"/>
  <c r="L26" i="2"/>
  <c r="J26" i="2"/>
  <c r="L22" i="2"/>
  <c r="P22" i="2"/>
  <c r="N22" i="2"/>
  <c r="J22" i="2"/>
  <c r="L18" i="2"/>
  <c r="P18" i="2"/>
  <c r="N18" i="2"/>
  <c r="J18" i="2"/>
  <c r="L14" i="2"/>
  <c r="J14" i="2"/>
  <c r="N14" i="2"/>
  <c r="P14" i="2"/>
  <c r="L10" i="2"/>
  <c r="P10" i="2"/>
  <c r="N10" i="2"/>
  <c r="J10" i="2"/>
  <c r="L6" i="2"/>
  <c r="P6" i="2"/>
  <c r="N6" i="2"/>
  <c r="J6" i="2"/>
  <c r="H44" i="2"/>
  <c r="L131" i="2"/>
  <c r="N135" i="2"/>
  <c r="P135" i="2"/>
  <c r="J135" i="2"/>
  <c r="R135" i="2" s="1"/>
  <c r="L135" i="2"/>
  <c r="L134" i="2"/>
  <c r="P134" i="2"/>
  <c r="N134" i="2"/>
  <c r="N137" i="2"/>
  <c r="J137" i="2"/>
  <c r="R137" i="2" s="1"/>
  <c r="P137" i="2"/>
  <c r="L137" i="2"/>
  <c r="N133" i="2"/>
  <c r="L133" i="2"/>
  <c r="J133" i="2"/>
  <c r="R133" i="2" s="1"/>
  <c r="N129" i="2"/>
  <c r="J129" i="2"/>
  <c r="P129" i="2"/>
  <c r="L129" i="2"/>
  <c r="N125" i="2"/>
  <c r="P125" i="2"/>
  <c r="J125" i="2"/>
  <c r="L125" i="2"/>
  <c r="N121" i="2"/>
  <c r="P121" i="2"/>
  <c r="J121" i="2"/>
  <c r="L121" i="2"/>
  <c r="N117" i="2"/>
  <c r="P117" i="2"/>
  <c r="J117" i="2"/>
  <c r="L117" i="2"/>
  <c r="N113" i="2"/>
  <c r="P113" i="2"/>
  <c r="J113" i="2"/>
  <c r="L113" i="2"/>
  <c r="N109" i="2"/>
  <c r="P109" i="2"/>
  <c r="J109" i="2"/>
  <c r="L109" i="2"/>
  <c r="N105" i="2"/>
  <c r="P105" i="2"/>
  <c r="J105" i="2"/>
  <c r="L105" i="2"/>
  <c r="N101" i="2"/>
  <c r="P101" i="2"/>
  <c r="J101" i="2"/>
  <c r="L101" i="2"/>
  <c r="N97" i="2"/>
  <c r="P97" i="2"/>
  <c r="J97" i="2"/>
  <c r="L97" i="2"/>
  <c r="N93" i="2"/>
  <c r="P93" i="2"/>
  <c r="J93" i="2"/>
  <c r="L93" i="2"/>
  <c r="N89" i="2"/>
  <c r="P89" i="2"/>
  <c r="J89" i="2"/>
  <c r="L89" i="2"/>
  <c r="N85" i="2"/>
  <c r="P85" i="2"/>
  <c r="J85" i="2"/>
  <c r="L85" i="2"/>
  <c r="N81" i="2"/>
  <c r="P81" i="2"/>
  <c r="J81" i="2"/>
  <c r="L81" i="2"/>
  <c r="N77" i="2"/>
  <c r="P77" i="2"/>
  <c r="J77" i="2"/>
  <c r="L77" i="2"/>
  <c r="N73" i="2"/>
  <c r="P73" i="2"/>
  <c r="J73" i="2"/>
  <c r="L73" i="2"/>
  <c r="P69" i="2"/>
  <c r="L69" i="2"/>
  <c r="N69" i="2"/>
  <c r="J69" i="2"/>
  <c r="H65" i="2"/>
  <c r="N65" i="2"/>
  <c r="P65" i="2"/>
  <c r="J65" i="2"/>
  <c r="L65" i="2"/>
  <c r="P61" i="2"/>
  <c r="L61" i="2"/>
  <c r="N61" i="2"/>
  <c r="J61" i="2"/>
  <c r="H57" i="2"/>
  <c r="N57" i="2"/>
  <c r="P57" i="2"/>
  <c r="L57" i="2"/>
  <c r="J57" i="2"/>
  <c r="P53" i="2"/>
  <c r="L53" i="2"/>
  <c r="N53" i="2"/>
  <c r="J53" i="2"/>
  <c r="N49" i="2"/>
  <c r="P49" i="2"/>
  <c r="J49" i="2"/>
  <c r="H49" i="2"/>
  <c r="L49" i="2"/>
  <c r="H45" i="2"/>
  <c r="P45" i="2"/>
  <c r="L45" i="2"/>
  <c r="N45" i="2"/>
  <c r="J45" i="2"/>
  <c r="H41" i="2"/>
  <c r="N41" i="2"/>
  <c r="P41" i="2"/>
  <c r="J41" i="2"/>
  <c r="L41" i="2"/>
  <c r="P37" i="2"/>
  <c r="L37" i="2"/>
  <c r="N37" i="2"/>
  <c r="J37" i="2"/>
  <c r="N33" i="2"/>
  <c r="P33" i="2"/>
  <c r="J33" i="2"/>
  <c r="L33" i="2"/>
  <c r="H33" i="2"/>
  <c r="H29" i="2"/>
  <c r="P29" i="2"/>
  <c r="L29" i="2"/>
  <c r="N29" i="2"/>
  <c r="J29" i="2"/>
  <c r="H25" i="2"/>
  <c r="N25" i="2"/>
  <c r="P25" i="2"/>
  <c r="L25" i="2"/>
  <c r="J25" i="2"/>
  <c r="N21" i="2"/>
  <c r="L21" i="2"/>
  <c r="J21" i="2"/>
  <c r="P21" i="2"/>
  <c r="N17" i="2"/>
  <c r="L17" i="2"/>
  <c r="J17" i="2"/>
  <c r="P17" i="2"/>
  <c r="H13" i="2"/>
  <c r="P13" i="2"/>
  <c r="L13" i="2"/>
  <c r="N13" i="2"/>
  <c r="J13" i="2"/>
  <c r="H9" i="2"/>
  <c r="N9" i="2"/>
  <c r="L9" i="2"/>
  <c r="P9" i="2"/>
  <c r="N5" i="2"/>
  <c r="L5" i="2"/>
  <c r="P5" i="2"/>
  <c r="J5" i="2"/>
  <c r="P133" i="2"/>
  <c r="P3" i="2"/>
  <c r="N3" i="2"/>
  <c r="J3" i="2"/>
  <c r="L138" i="2"/>
  <c r="P138" i="2"/>
  <c r="N138" i="2"/>
  <c r="L126" i="2"/>
  <c r="P126" i="2"/>
  <c r="N126" i="2"/>
  <c r="L136" i="2"/>
  <c r="P136" i="2"/>
  <c r="L132" i="2"/>
  <c r="P132" i="2"/>
  <c r="N132" i="2"/>
  <c r="N160" i="2" s="1"/>
  <c r="L128" i="2"/>
  <c r="P128" i="2"/>
  <c r="N128" i="2"/>
  <c r="H124" i="2"/>
  <c r="L124" i="2"/>
  <c r="P124" i="2"/>
  <c r="N124" i="2"/>
  <c r="L120" i="2"/>
  <c r="P120" i="2"/>
  <c r="N120" i="2"/>
  <c r="L116" i="2"/>
  <c r="P116" i="2"/>
  <c r="N116" i="2"/>
  <c r="L112" i="2"/>
  <c r="P112" i="2"/>
  <c r="N112" i="2"/>
  <c r="H108" i="2"/>
  <c r="L108" i="2"/>
  <c r="P108" i="2"/>
  <c r="N108" i="2"/>
  <c r="L104" i="2"/>
  <c r="P104" i="2"/>
  <c r="N104" i="2"/>
  <c r="L100" i="2"/>
  <c r="P100" i="2"/>
  <c r="N100" i="2"/>
  <c r="L96" i="2"/>
  <c r="P96" i="2"/>
  <c r="N96" i="2"/>
  <c r="H92" i="2"/>
  <c r="L92" i="2"/>
  <c r="P92" i="2"/>
  <c r="N92" i="2"/>
  <c r="L88" i="2"/>
  <c r="P88" i="2"/>
  <c r="N88" i="2"/>
  <c r="L84" i="2"/>
  <c r="P84" i="2"/>
  <c r="N84" i="2"/>
  <c r="L80" i="2"/>
  <c r="P80" i="2"/>
  <c r="N80" i="2"/>
  <c r="H76" i="2"/>
  <c r="L76" i="2"/>
  <c r="P76" i="2"/>
  <c r="N76" i="2"/>
  <c r="L72" i="2"/>
  <c r="P72" i="2"/>
  <c r="N72" i="2"/>
  <c r="L68" i="2"/>
  <c r="N68" i="2"/>
  <c r="P68" i="2"/>
  <c r="N64" i="2"/>
  <c r="P64" i="2"/>
  <c r="L64" i="2"/>
  <c r="L60" i="2"/>
  <c r="N60" i="2"/>
  <c r="P60" i="2"/>
  <c r="N56" i="2"/>
  <c r="P56" i="2"/>
  <c r="L56" i="2"/>
  <c r="L52" i="2"/>
  <c r="N52" i="2"/>
  <c r="P52" i="2"/>
  <c r="N48" i="2"/>
  <c r="P48" i="2"/>
  <c r="L48" i="2"/>
  <c r="L44" i="2"/>
  <c r="N44" i="2"/>
  <c r="P44" i="2"/>
  <c r="N40" i="2"/>
  <c r="P40" i="2"/>
  <c r="L40" i="2"/>
  <c r="L36" i="2"/>
  <c r="N36" i="2"/>
  <c r="P36" i="2"/>
  <c r="J36" i="2"/>
  <c r="N32" i="2"/>
  <c r="P32" i="2"/>
  <c r="L32" i="2"/>
  <c r="H32" i="2"/>
  <c r="J32" i="2"/>
  <c r="L28" i="2"/>
  <c r="N28" i="2"/>
  <c r="P28" i="2"/>
  <c r="J28" i="2"/>
  <c r="N24" i="2"/>
  <c r="P24" i="2"/>
  <c r="L24" i="2"/>
  <c r="J24" i="2"/>
  <c r="L20" i="2"/>
  <c r="P20" i="2"/>
  <c r="N20" i="2"/>
  <c r="J20" i="2"/>
  <c r="L16" i="2"/>
  <c r="P16" i="2"/>
  <c r="N16" i="2"/>
  <c r="H16" i="2"/>
  <c r="J16" i="2"/>
  <c r="N12" i="2"/>
  <c r="L12" i="2"/>
  <c r="P12" i="2"/>
  <c r="J12" i="2"/>
  <c r="H12" i="2"/>
  <c r="L8" i="2"/>
  <c r="P8" i="2"/>
  <c r="N8" i="2"/>
  <c r="J8" i="2"/>
  <c r="H17" i="2"/>
  <c r="J138" i="2"/>
  <c r="R138" i="2" s="1"/>
  <c r="J134" i="2"/>
  <c r="R134" i="2" s="1"/>
  <c r="J130" i="2"/>
  <c r="J126" i="2"/>
  <c r="J122" i="2"/>
  <c r="J118" i="2"/>
  <c r="J114" i="2"/>
  <c r="J110" i="2"/>
  <c r="J106" i="2"/>
  <c r="J102" i="2"/>
  <c r="J98" i="2"/>
  <c r="J94" i="2"/>
  <c r="J90" i="2"/>
  <c r="J86" i="2"/>
  <c r="J82" i="2"/>
  <c r="J78" i="2"/>
  <c r="J74" i="2"/>
  <c r="J70" i="2"/>
  <c r="J66" i="2"/>
  <c r="J62" i="2"/>
  <c r="J58" i="2"/>
  <c r="J54" i="2"/>
  <c r="J50" i="2"/>
  <c r="J46" i="2"/>
  <c r="J42" i="2"/>
  <c r="J38" i="2"/>
  <c r="L3" i="2"/>
  <c r="N136" i="2"/>
  <c r="L4" i="2"/>
  <c r="P4" i="2"/>
  <c r="N4" i="2"/>
  <c r="J4" i="2"/>
  <c r="N7" i="2"/>
  <c r="L7" i="2"/>
  <c r="P7" i="2"/>
  <c r="J7" i="2"/>
  <c r="H134" i="2"/>
  <c r="H118" i="2"/>
  <c r="H98" i="2"/>
  <c r="H86" i="2"/>
  <c r="H66" i="2"/>
  <c r="H54" i="2"/>
  <c r="H38" i="2"/>
  <c r="H137" i="2"/>
  <c r="H133" i="2"/>
  <c r="H129" i="2"/>
  <c r="H125" i="2"/>
  <c r="H121" i="2"/>
  <c r="H117" i="2"/>
  <c r="H113" i="2"/>
  <c r="H109" i="2"/>
  <c r="H105" i="2"/>
  <c r="H101" i="2"/>
  <c r="H97" i="2"/>
  <c r="H93" i="2"/>
  <c r="H89" i="2"/>
  <c r="H85" i="2"/>
  <c r="H81" i="2"/>
  <c r="H77" i="2"/>
  <c r="H73" i="2"/>
  <c r="H69" i="2"/>
  <c r="H61" i="2"/>
  <c r="H53" i="2"/>
  <c r="H42" i="2"/>
  <c r="H37" i="2"/>
  <c r="H26" i="2"/>
  <c r="H21" i="2"/>
  <c r="H10" i="2"/>
  <c r="H5" i="2"/>
  <c r="H138" i="2"/>
  <c r="H126" i="2"/>
  <c r="H114" i="2"/>
  <c r="H106" i="2"/>
  <c r="H82" i="2"/>
  <c r="H70" i="2"/>
  <c r="H58" i="2"/>
  <c r="H6" i="2"/>
  <c r="H136" i="2"/>
  <c r="H132" i="2"/>
  <c r="H160" i="2" s="1"/>
  <c r="H128" i="2"/>
  <c r="H120" i="2"/>
  <c r="H116" i="2"/>
  <c r="H112" i="2"/>
  <c r="H104" i="2"/>
  <c r="H100" i="2"/>
  <c r="H96" i="2"/>
  <c r="H88" i="2"/>
  <c r="H84" i="2"/>
  <c r="H80" i="2"/>
  <c r="H72" i="2"/>
  <c r="H68" i="2"/>
  <c r="H64" i="2"/>
  <c r="H60" i="2"/>
  <c r="H56" i="2"/>
  <c r="H52" i="2"/>
  <c r="H46" i="2"/>
  <c r="H36" i="2"/>
  <c r="H30" i="2"/>
  <c r="H20" i="2"/>
  <c r="H14" i="2"/>
  <c r="H4" i="2"/>
  <c r="H130" i="2"/>
  <c r="H122" i="2"/>
  <c r="H110" i="2"/>
  <c r="H90" i="2"/>
  <c r="H74" i="2"/>
  <c r="H62" i="2"/>
  <c r="H22" i="2"/>
  <c r="H51" i="2"/>
  <c r="H47" i="2"/>
  <c r="H43" i="2"/>
  <c r="H39" i="2"/>
  <c r="H35" i="2"/>
  <c r="H31" i="2"/>
  <c r="H27" i="2"/>
  <c r="H23" i="2"/>
  <c r="H19" i="2"/>
  <c r="H15" i="2"/>
  <c r="H11" i="2"/>
  <c r="H7" i="2"/>
  <c r="H3" i="2"/>
  <c r="H135" i="2"/>
  <c r="H127" i="2"/>
  <c r="H119" i="2"/>
  <c r="H111" i="2"/>
  <c r="H103" i="2"/>
  <c r="H95" i="2"/>
  <c r="H87" i="2"/>
  <c r="H79" i="2"/>
  <c r="H71" i="2"/>
  <c r="H67" i="2"/>
  <c r="H63" i="2"/>
  <c r="H59" i="2"/>
  <c r="H55" i="2"/>
  <c r="H50" i="2"/>
  <c r="H40" i="2"/>
  <c r="H34" i="2"/>
  <c r="H24" i="2"/>
  <c r="H18" i="2"/>
  <c r="H8" i="2"/>
  <c r="R160" i="2" l="1"/>
  <c r="P160" i="2"/>
  <c r="L160" i="2"/>
  <c r="J160" i="2"/>
  <c r="F137" i="2"/>
  <c r="G137" i="2" s="1"/>
  <c r="F136" i="2"/>
  <c r="G136" i="2" s="1"/>
  <c r="F134" i="2"/>
  <c r="G134" i="2" s="1"/>
  <c r="F133" i="2"/>
  <c r="G133" i="2" s="1"/>
  <c r="F132" i="2"/>
  <c r="G132" i="2" s="1"/>
  <c r="F129" i="2"/>
  <c r="G129" i="2" s="1"/>
  <c r="F128" i="2"/>
  <c r="G128" i="2" s="1"/>
  <c r="F126" i="2"/>
  <c r="G126" i="2" s="1"/>
  <c r="F125" i="2"/>
  <c r="G125" i="2" s="1"/>
  <c r="F124" i="2"/>
  <c r="G124" i="2" s="1"/>
  <c r="F122" i="2"/>
  <c r="G122" i="2" s="1"/>
  <c r="F121" i="2"/>
  <c r="G121" i="2" s="1"/>
  <c r="F120" i="2"/>
  <c r="G120" i="2" s="1"/>
  <c r="F119" i="2"/>
  <c r="G119" i="2" s="1"/>
  <c r="F117" i="2"/>
  <c r="G117" i="2" s="1"/>
  <c r="F116" i="2"/>
  <c r="G116" i="2" s="1"/>
  <c r="F114" i="2"/>
  <c r="G114" i="2" s="1"/>
  <c r="F113" i="2"/>
  <c r="G113" i="2" s="1"/>
  <c r="F112" i="2"/>
  <c r="G112" i="2" s="1"/>
  <c r="F109" i="2"/>
  <c r="G109" i="2" s="1"/>
  <c r="F108" i="2"/>
  <c r="G108" i="2" s="1"/>
  <c r="F105" i="2"/>
  <c r="G105" i="2" s="1"/>
  <c r="F104" i="2"/>
  <c r="G104" i="2" s="1"/>
  <c r="F102" i="2"/>
  <c r="G102" i="2" s="1"/>
  <c r="F101" i="2"/>
  <c r="G101" i="2" s="1"/>
  <c r="F100" i="2"/>
  <c r="G100" i="2" s="1"/>
  <c r="F98" i="2"/>
  <c r="G98" i="2" s="1"/>
  <c r="F97" i="2"/>
  <c r="G97" i="2" s="1"/>
  <c r="F96" i="2"/>
  <c r="G96" i="2" s="1"/>
  <c r="F95" i="2"/>
  <c r="G95" i="2" s="1"/>
  <c r="F94" i="2"/>
  <c r="G94" i="2" s="1"/>
  <c r="F93" i="2"/>
  <c r="G93" i="2" s="1"/>
  <c r="F92" i="2"/>
  <c r="G92" i="2" s="1"/>
  <c r="F90" i="2"/>
  <c r="G90" i="2" s="1"/>
  <c r="F89" i="2"/>
  <c r="G89" i="2" s="1"/>
  <c r="F88" i="2"/>
  <c r="G88" i="2" s="1"/>
  <c r="F86" i="2"/>
  <c r="G86" i="2" s="1"/>
  <c r="F85" i="2"/>
  <c r="G85" i="2" s="1"/>
  <c r="F84" i="2"/>
  <c r="G84" i="2" s="1"/>
  <c r="F82" i="2"/>
  <c r="G82" i="2" s="1"/>
  <c r="F81" i="2"/>
  <c r="G81" i="2" s="1"/>
  <c r="F80" i="2"/>
  <c r="G80" i="2" s="1"/>
  <c r="F79" i="2"/>
  <c r="G79" i="2" s="1"/>
  <c r="F78" i="2"/>
  <c r="G78" i="2" s="1"/>
  <c r="F77" i="2"/>
  <c r="G77" i="2" s="1"/>
  <c r="F76" i="2"/>
  <c r="G76" i="2" s="1"/>
  <c r="F74" i="2"/>
  <c r="G74" i="2" s="1"/>
  <c r="F73" i="2"/>
  <c r="G73" i="2" s="1"/>
  <c r="F72" i="2"/>
  <c r="G72" i="2" s="1"/>
  <c r="F70" i="2"/>
  <c r="G70" i="2" s="1"/>
  <c r="F69" i="2"/>
  <c r="G69" i="2" s="1"/>
  <c r="F68" i="2"/>
  <c r="G68" i="2" s="1"/>
  <c r="F66" i="2"/>
  <c r="G66" i="2" s="1"/>
  <c r="F65" i="2"/>
  <c r="G65" i="2" s="1"/>
  <c r="F64" i="2"/>
  <c r="G64" i="2" s="1"/>
  <c r="F63" i="2"/>
  <c r="G63" i="2" s="1"/>
  <c r="F62" i="2"/>
  <c r="G62" i="2" s="1"/>
  <c r="F61" i="2"/>
  <c r="G61" i="2" s="1"/>
  <c r="F60" i="2"/>
  <c r="G60" i="2" s="1"/>
  <c r="F58" i="2"/>
  <c r="G58" i="2" s="1"/>
  <c r="F57" i="2"/>
  <c r="G57" i="2" s="1"/>
  <c r="F56" i="2"/>
  <c r="G56" i="2" s="1"/>
  <c r="F54" i="2"/>
  <c r="G54" i="2" s="1"/>
  <c r="F53" i="2"/>
  <c r="G53" i="2" s="1"/>
  <c r="F52" i="2"/>
  <c r="G52" i="2" s="1"/>
  <c r="F50" i="2"/>
  <c r="G50" i="2" s="1"/>
  <c r="F49" i="2"/>
  <c r="G49" i="2" s="1"/>
  <c r="F48" i="2"/>
  <c r="G48" i="2" s="1"/>
  <c r="F47" i="2"/>
  <c r="G47" i="2" s="1"/>
  <c r="F46" i="2"/>
  <c r="G46" i="2" s="1"/>
  <c r="F45" i="2"/>
  <c r="G45" i="2" s="1"/>
  <c r="F44" i="2"/>
  <c r="G44" i="2" s="1"/>
  <c r="F42" i="2"/>
  <c r="G42" i="2" s="1"/>
  <c r="F41" i="2"/>
  <c r="G41" i="2" s="1"/>
  <c r="F40" i="2"/>
  <c r="G40" i="2" s="1"/>
  <c r="F38" i="2"/>
  <c r="G38" i="2" s="1"/>
  <c r="F37" i="2"/>
  <c r="G37" i="2" s="1"/>
  <c r="F36" i="2"/>
  <c r="G36" i="2" s="1"/>
  <c r="F34" i="2"/>
  <c r="G34" i="2" s="1"/>
  <c r="F33" i="2"/>
  <c r="G33" i="2" s="1"/>
  <c r="F32" i="2"/>
  <c r="G32" i="2" s="1"/>
  <c r="F31" i="2"/>
  <c r="G31" i="2" s="1"/>
  <c r="F30" i="2"/>
  <c r="G30" i="2" s="1"/>
  <c r="F29" i="2"/>
  <c r="G29" i="2" s="1"/>
  <c r="F28" i="2"/>
  <c r="G28" i="2" s="1"/>
  <c r="F26" i="2"/>
  <c r="G26" i="2" s="1"/>
  <c r="F25" i="2"/>
  <c r="G25" i="2" s="1"/>
  <c r="F24" i="2"/>
  <c r="G24" i="2" s="1"/>
  <c r="F22" i="2"/>
  <c r="G22" i="2" s="1"/>
  <c r="F21" i="2"/>
  <c r="G21" i="2" s="1"/>
  <c r="F20" i="2"/>
  <c r="G20" i="2" s="1"/>
  <c r="F18" i="2"/>
  <c r="G18" i="2" s="1"/>
  <c r="F17" i="2"/>
  <c r="G17" i="2" s="1"/>
  <c r="F16" i="2"/>
  <c r="G16" i="2" s="1"/>
  <c r="F15" i="2"/>
  <c r="G15" i="2" s="1"/>
  <c r="F14" i="2"/>
  <c r="G14" i="2" s="1"/>
  <c r="F13" i="2"/>
  <c r="G13" i="2" s="1"/>
  <c r="F12" i="2"/>
  <c r="G12" i="2" s="1"/>
  <c r="F10" i="2"/>
  <c r="G10" i="2" s="1"/>
  <c r="F9" i="2"/>
  <c r="G9" i="2" s="1"/>
  <c r="F8" i="2"/>
  <c r="G8" i="2" s="1"/>
  <c r="F6" i="2"/>
  <c r="G6" i="2" s="1"/>
  <c r="F5" i="2"/>
  <c r="G5" i="2" s="1"/>
  <c r="F4" i="2"/>
  <c r="G4" i="2" s="1"/>
  <c r="F3" i="2"/>
  <c r="M4" i="2" l="1"/>
  <c r="Q4" i="2"/>
  <c r="O4" i="2"/>
  <c r="K4" i="2"/>
  <c r="M14" i="2"/>
  <c r="Q14" i="2"/>
  <c r="O14" i="2"/>
  <c r="K14" i="2"/>
  <c r="M29" i="2"/>
  <c r="Q29" i="2"/>
  <c r="O29" i="2"/>
  <c r="K29" i="2"/>
  <c r="O44" i="2"/>
  <c r="Q44" i="2"/>
  <c r="M44" i="2"/>
  <c r="K44" i="2"/>
  <c r="M53" i="2"/>
  <c r="Q53" i="2"/>
  <c r="O53" i="2"/>
  <c r="K53" i="2"/>
  <c r="O68" i="2"/>
  <c r="Q68" i="2"/>
  <c r="M68" i="2"/>
  <c r="K68" i="2"/>
  <c r="O82" i="2"/>
  <c r="M82" i="2"/>
  <c r="Q82" i="2"/>
  <c r="K82" i="2"/>
  <c r="M93" i="2"/>
  <c r="Q93" i="2"/>
  <c r="K93" i="2"/>
  <c r="O93" i="2"/>
  <c r="O116" i="2"/>
  <c r="Q116" i="2"/>
  <c r="M116" i="2"/>
  <c r="K116" i="2"/>
  <c r="O126" i="2"/>
  <c r="M126" i="2"/>
  <c r="K126" i="2"/>
  <c r="Q126" i="2"/>
  <c r="M10" i="2"/>
  <c r="Q10" i="2"/>
  <c r="O10" i="2"/>
  <c r="K10" i="2"/>
  <c r="M25" i="2"/>
  <c r="Q25" i="2"/>
  <c r="O25" i="2"/>
  <c r="K25" i="2"/>
  <c r="O40" i="2"/>
  <c r="Q40" i="2"/>
  <c r="M40" i="2"/>
  <c r="K40" i="2"/>
  <c r="O54" i="2"/>
  <c r="Q54" i="2"/>
  <c r="M54" i="2"/>
  <c r="K54" i="2"/>
  <c r="O74" i="2"/>
  <c r="M74" i="2"/>
  <c r="Q74" i="2"/>
  <c r="K74" i="2"/>
  <c r="M89" i="2"/>
  <c r="Q89" i="2"/>
  <c r="K89" i="2"/>
  <c r="O89" i="2"/>
  <c r="O98" i="2"/>
  <c r="M98" i="2"/>
  <c r="Q98" i="2"/>
  <c r="K98" i="2"/>
  <c r="O112" i="2"/>
  <c r="Q112" i="2"/>
  <c r="M112" i="2"/>
  <c r="K112" i="2"/>
  <c r="O122" i="2"/>
  <c r="M122" i="2"/>
  <c r="K122" i="2"/>
  <c r="Q122" i="2"/>
  <c r="O128" i="2"/>
  <c r="Q128" i="2"/>
  <c r="M128" i="2"/>
  <c r="K128" i="2"/>
  <c r="Q134" i="2"/>
  <c r="M134" i="2"/>
  <c r="K134" i="2"/>
  <c r="S134" i="2" s="1"/>
  <c r="O134" i="2"/>
  <c r="O24" i="2"/>
  <c r="Q24" i="2"/>
  <c r="M24" i="2"/>
  <c r="K24" i="2"/>
  <c r="O38" i="2"/>
  <c r="Q38" i="2"/>
  <c r="M38" i="2"/>
  <c r="K38" i="2"/>
  <c r="O58" i="2"/>
  <c r="M58" i="2"/>
  <c r="Q58" i="2"/>
  <c r="K58" i="2"/>
  <c r="O78" i="2"/>
  <c r="M78" i="2"/>
  <c r="Q78" i="2"/>
  <c r="K78" i="2"/>
  <c r="O102" i="2"/>
  <c r="M102" i="2"/>
  <c r="Q102" i="2"/>
  <c r="K102" i="2"/>
  <c r="Q133" i="2"/>
  <c r="M133" i="2"/>
  <c r="K133" i="2"/>
  <c r="S133" i="2" s="1"/>
  <c r="O133" i="2"/>
  <c r="O20" i="2"/>
  <c r="Q20" i="2"/>
  <c r="M20" i="2"/>
  <c r="K20" i="2"/>
  <c r="O34" i="2"/>
  <c r="M34" i="2"/>
  <c r="Q34" i="2"/>
  <c r="K34" i="2"/>
  <c r="M49" i="2"/>
  <c r="Q49" i="2"/>
  <c r="O49" i="2"/>
  <c r="K49" i="2"/>
  <c r="O64" i="2"/>
  <c r="Q64" i="2"/>
  <c r="M64" i="2"/>
  <c r="K64" i="2"/>
  <c r="O84" i="2"/>
  <c r="Q84" i="2"/>
  <c r="M84" i="2"/>
  <c r="K84" i="2"/>
  <c r="O104" i="2"/>
  <c r="Q104" i="2"/>
  <c r="M104" i="2"/>
  <c r="K104" i="2"/>
  <c r="M12" i="2"/>
  <c r="Q12" i="2"/>
  <c r="O12" i="2"/>
  <c r="K12" i="2"/>
  <c r="O26" i="2"/>
  <c r="M26" i="2"/>
  <c r="Q26" i="2"/>
  <c r="K26" i="2"/>
  <c r="O36" i="2"/>
  <c r="Q36" i="2"/>
  <c r="M36" i="2"/>
  <c r="K36" i="2"/>
  <c r="O50" i="2"/>
  <c r="M50" i="2"/>
  <c r="Q50" i="2"/>
  <c r="K50" i="2"/>
  <c r="M61" i="2"/>
  <c r="Q61" i="2"/>
  <c r="O61" i="2"/>
  <c r="K61" i="2"/>
  <c r="O70" i="2"/>
  <c r="M70" i="2"/>
  <c r="Q70" i="2"/>
  <c r="K70" i="2"/>
  <c r="O80" i="2"/>
  <c r="Q80" i="2"/>
  <c r="M80" i="2"/>
  <c r="K80" i="2"/>
  <c r="M85" i="2"/>
  <c r="Q85" i="2"/>
  <c r="K85" i="2"/>
  <c r="O85" i="2"/>
  <c r="O90" i="2"/>
  <c r="M90" i="2"/>
  <c r="K90" i="2"/>
  <c r="Q90" i="2"/>
  <c r="M95" i="2"/>
  <c r="Q95" i="2"/>
  <c r="O95" i="2"/>
  <c r="K95" i="2"/>
  <c r="O100" i="2"/>
  <c r="Q100" i="2"/>
  <c r="M100" i="2"/>
  <c r="K100" i="2"/>
  <c r="M105" i="2"/>
  <c r="Q105" i="2"/>
  <c r="K105" i="2"/>
  <c r="O105" i="2"/>
  <c r="M113" i="2"/>
  <c r="Q113" i="2"/>
  <c r="K113" i="2"/>
  <c r="O113" i="2"/>
  <c r="M119" i="2"/>
  <c r="Q119" i="2"/>
  <c r="O119" i="2"/>
  <c r="K119" i="2"/>
  <c r="O124" i="2"/>
  <c r="Q124" i="2"/>
  <c r="M124" i="2"/>
  <c r="K124" i="2"/>
  <c r="O129" i="2"/>
  <c r="K129" i="2"/>
  <c r="Q129" i="2"/>
  <c r="M129" i="2"/>
  <c r="O136" i="2"/>
  <c r="Q136" i="2"/>
  <c r="M136" i="2"/>
  <c r="K136" i="2"/>
  <c r="S136" i="2" s="1"/>
  <c r="O9" i="2"/>
  <c r="M9" i="2"/>
  <c r="Q9" i="2"/>
  <c r="K9" i="2"/>
  <c r="O18" i="2"/>
  <c r="M18" i="2"/>
  <c r="Q18" i="2"/>
  <c r="K18" i="2"/>
  <c r="M33" i="2"/>
  <c r="Q33" i="2"/>
  <c r="O33" i="2"/>
  <c r="K33" i="2"/>
  <c r="O48" i="2"/>
  <c r="Q48" i="2"/>
  <c r="M48" i="2"/>
  <c r="K48" i="2"/>
  <c r="M63" i="2"/>
  <c r="Q63" i="2"/>
  <c r="O63" i="2"/>
  <c r="K63" i="2"/>
  <c r="M73" i="2"/>
  <c r="Q73" i="2"/>
  <c r="O73" i="2"/>
  <c r="K73" i="2"/>
  <c r="O88" i="2"/>
  <c r="Q88" i="2"/>
  <c r="M88" i="2"/>
  <c r="K88" i="2"/>
  <c r="M97" i="2"/>
  <c r="Q97" i="2"/>
  <c r="K97" i="2"/>
  <c r="O97" i="2"/>
  <c r="M109" i="2"/>
  <c r="Q109" i="2"/>
  <c r="K109" i="2"/>
  <c r="O109" i="2"/>
  <c r="M121" i="2"/>
  <c r="Q121" i="2"/>
  <c r="K121" i="2"/>
  <c r="O121" i="2"/>
  <c r="O5" i="2"/>
  <c r="M5" i="2"/>
  <c r="Q5" i="2"/>
  <c r="K5" i="2"/>
  <c r="M15" i="2"/>
  <c r="Q15" i="2"/>
  <c r="O15" i="2"/>
  <c r="K15" i="2"/>
  <c r="O30" i="2"/>
  <c r="Q30" i="2"/>
  <c r="M30" i="2"/>
  <c r="K30" i="2"/>
  <c r="M45" i="2"/>
  <c r="Q45" i="2"/>
  <c r="K45" i="2"/>
  <c r="O45" i="2"/>
  <c r="O60" i="2"/>
  <c r="Q60" i="2"/>
  <c r="M60" i="2"/>
  <c r="K60" i="2"/>
  <c r="M69" i="2"/>
  <c r="Q69" i="2"/>
  <c r="K69" i="2"/>
  <c r="O69" i="2"/>
  <c r="M79" i="2"/>
  <c r="Q79" i="2"/>
  <c r="O79" i="2"/>
  <c r="K79" i="2"/>
  <c r="O94" i="2"/>
  <c r="M94" i="2"/>
  <c r="K94" i="2"/>
  <c r="Q94" i="2"/>
  <c r="M117" i="2"/>
  <c r="Q117" i="2"/>
  <c r="K117" i="2"/>
  <c r="O117" i="2"/>
  <c r="M6" i="2"/>
  <c r="Q6" i="2"/>
  <c r="O6" i="2"/>
  <c r="K6" i="2"/>
  <c r="O16" i="2"/>
  <c r="Q16" i="2"/>
  <c r="M16" i="2"/>
  <c r="K16" i="2"/>
  <c r="M21" i="2"/>
  <c r="Q21" i="2"/>
  <c r="O21" i="2"/>
  <c r="K21" i="2"/>
  <c r="M31" i="2"/>
  <c r="Q31" i="2"/>
  <c r="O31" i="2"/>
  <c r="K31" i="2"/>
  <c r="M41" i="2"/>
  <c r="Q41" i="2"/>
  <c r="O41" i="2"/>
  <c r="K41" i="2"/>
  <c r="O46" i="2"/>
  <c r="Q46" i="2"/>
  <c r="M46" i="2"/>
  <c r="K46" i="2"/>
  <c r="O56" i="2"/>
  <c r="Q56" i="2"/>
  <c r="M56" i="2"/>
  <c r="K56" i="2"/>
  <c r="M65" i="2"/>
  <c r="Q65" i="2"/>
  <c r="O65" i="2"/>
  <c r="K65" i="2"/>
  <c r="O76" i="2"/>
  <c r="Q76" i="2"/>
  <c r="M76" i="2"/>
  <c r="K76" i="2"/>
  <c r="M8" i="2"/>
  <c r="Q8" i="2"/>
  <c r="O8" i="2"/>
  <c r="K8" i="2"/>
  <c r="O13" i="2"/>
  <c r="M13" i="2"/>
  <c r="Q13" i="2"/>
  <c r="K13" i="2"/>
  <c r="M17" i="2"/>
  <c r="Q17" i="2"/>
  <c r="O17" i="2"/>
  <c r="K17" i="2"/>
  <c r="O22" i="2"/>
  <c r="M22" i="2"/>
  <c r="Q22" i="2"/>
  <c r="K22" i="2"/>
  <c r="O28" i="2"/>
  <c r="Q28" i="2"/>
  <c r="M28" i="2"/>
  <c r="K28" i="2"/>
  <c r="O32" i="2"/>
  <c r="Q32" i="2"/>
  <c r="M32" i="2"/>
  <c r="K32" i="2"/>
  <c r="M37" i="2"/>
  <c r="Q37" i="2"/>
  <c r="K37" i="2"/>
  <c r="O37" i="2"/>
  <c r="O42" i="2"/>
  <c r="M42" i="2"/>
  <c r="Q42" i="2"/>
  <c r="K42" i="2"/>
  <c r="M47" i="2"/>
  <c r="Q47" i="2"/>
  <c r="O47" i="2"/>
  <c r="K47" i="2"/>
  <c r="O52" i="2"/>
  <c r="Q52" i="2"/>
  <c r="M52" i="2"/>
  <c r="K52" i="2"/>
  <c r="M57" i="2"/>
  <c r="Q57" i="2"/>
  <c r="O57" i="2"/>
  <c r="K57" i="2"/>
  <c r="O62" i="2"/>
  <c r="Q62" i="2"/>
  <c r="M62" i="2"/>
  <c r="K62" i="2"/>
  <c r="O66" i="2"/>
  <c r="M66" i="2"/>
  <c r="Q66" i="2"/>
  <c r="K66" i="2"/>
  <c r="O72" i="2"/>
  <c r="M72" i="2"/>
  <c r="Q72" i="2"/>
  <c r="K72" i="2"/>
  <c r="M77" i="2"/>
  <c r="Q77" i="2"/>
  <c r="K77" i="2"/>
  <c r="O77" i="2"/>
  <c r="M81" i="2"/>
  <c r="Q81" i="2"/>
  <c r="K81" i="2"/>
  <c r="O81" i="2"/>
  <c r="O86" i="2"/>
  <c r="M86" i="2"/>
  <c r="Q86" i="2"/>
  <c r="K86" i="2"/>
  <c r="O92" i="2"/>
  <c r="Q92" i="2"/>
  <c r="M92" i="2"/>
  <c r="K92" i="2"/>
  <c r="O96" i="2"/>
  <c r="Q96" i="2"/>
  <c r="M96" i="2"/>
  <c r="K96" i="2"/>
  <c r="M101" i="2"/>
  <c r="Q101" i="2"/>
  <c r="K101" i="2"/>
  <c r="O101" i="2"/>
  <c r="O108" i="2"/>
  <c r="Q108" i="2"/>
  <c r="M108" i="2"/>
  <c r="K108" i="2"/>
  <c r="O114" i="2"/>
  <c r="M114" i="2"/>
  <c r="Q114" i="2"/>
  <c r="K114" i="2"/>
  <c r="O120" i="2"/>
  <c r="Q120" i="2"/>
  <c r="M120" i="2"/>
  <c r="K120" i="2"/>
  <c r="M125" i="2"/>
  <c r="Q125" i="2"/>
  <c r="K125" i="2"/>
  <c r="O125" i="2"/>
  <c r="M132" i="2"/>
  <c r="O132" i="2"/>
  <c r="Q132" i="2"/>
  <c r="K132" i="2"/>
  <c r="O137" i="2"/>
  <c r="K137" i="2"/>
  <c r="S137" i="2" s="1"/>
  <c r="Q137" i="2"/>
  <c r="M137" i="2"/>
  <c r="I8" i="2"/>
  <c r="I17" i="2"/>
  <c r="I28" i="2"/>
  <c r="I4" i="2"/>
  <c r="I14" i="2"/>
  <c r="I29" i="2"/>
  <c r="I33" i="2"/>
  <c r="I44" i="2"/>
  <c r="I53" i="2"/>
  <c r="I63" i="2"/>
  <c r="I73" i="2"/>
  <c r="I82" i="2"/>
  <c r="I93" i="2"/>
  <c r="I102" i="2"/>
  <c r="I116" i="2"/>
  <c r="I133" i="2"/>
  <c r="I5" i="2"/>
  <c r="I10" i="2"/>
  <c r="I15" i="2"/>
  <c r="I20" i="2"/>
  <c r="I25" i="2"/>
  <c r="I30" i="2"/>
  <c r="I34" i="2"/>
  <c r="I40" i="2"/>
  <c r="I45" i="2"/>
  <c r="I49" i="2"/>
  <c r="I54" i="2"/>
  <c r="I60" i="2"/>
  <c r="I64" i="2"/>
  <c r="I69" i="2"/>
  <c r="I74" i="2"/>
  <c r="I79" i="2"/>
  <c r="I84" i="2"/>
  <c r="I89" i="2"/>
  <c r="I94" i="2"/>
  <c r="I98" i="2"/>
  <c r="I104" i="2"/>
  <c r="I112" i="2"/>
  <c r="I117" i="2"/>
  <c r="I122" i="2"/>
  <c r="I128" i="2"/>
  <c r="I134" i="2"/>
  <c r="I13" i="2"/>
  <c r="I22" i="2"/>
  <c r="I9" i="2"/>
  <c r="I18" i="2"/>
  <c r="I24" i="2"/>
  <c r="I38" i="2"/>
  <c r="I48" i="2"/>
  <c r="I58" i="2"/>
  <c r="I68" i="2"/>
  <c r="I78" i="2"/>
  <c r="I88" i="2"/>
  <c r="I97" i="2"/>
  <c r="I109" i="2"/>
  <c r="I121" i="2"/>
  <c r="I126" i="2"/>
  <c r="I6" i="2"/>
  <c r="I12" i="2"/>
  <c r="I16" i="2"/>
  <c r="I21" i="2"/>
  <c r="I26" i="2"/>
  <c r="I31" i="2"/>
  <c r="I36" i="2"/>
  <c r="I41" i="2"/>
  <c r="I46" i="2"/>
  <c r="I50" i="2"/>
  <c r="I56" i="2"/>
  <c r="I61" i="2"/>
  <c r="I65" i="2"/>
  <c r="I70" i="2"/>
  <c r="I76" i="2"/>
  <c r="I80" i="2"/>
  <c r="I85" i="2"/>
  <c r="I90" i="2"/>
  <c r="I95" i="2"/>
  <c r="I100" i="2"/>
  <c r="I105" i="2"/>
  <c r="I113" i="2"/>
  <c r="I119" i="2"/>
  <c r="I124" i="2"/>
  <c r="I129" i="2"/>
  <c r="I136" i="2"/>
  <c r="I32" i="2"/>
  <c r="I37" i="2"/>
  <c r="I42" i="2"/>
  <c r="I47" i="2"/>
  <c r="I52" i="2"/>
  <c r="I57" i="2"/>
  <c r="I62" i="2"/>
  <c r="I66" i="2"/>
  <c r="I72" i="2"/>
  <c r="I77" i="2"/>
  <c r="I81" i="2"/>
  <c r="I86" i="2"/>
  <c r="I92" i="2"/>
  <c r="I96" i="2"/>
  <c r="I101" i="2"/>
  <c r="I108" i="2"/>
  <c r="I114" i="2"/>
  <c r="I120" i="2"/>
  <c r="I125" i="2"/>
  <c r="I132" i="2"/>
  <c r="I137" i="2"/>
  <c r="F131" i="2"/>
  <c r="G131" i="2" s="1"/>
  <c r="F35" i="2"/>
  <c r="G35" i="2" s="1"/>
  <c r="F83" i="2"/>
  <c r="G83" i="2" s="1"/>
  <c r="F19" i="2"/>
  <c r="G19" i="2" s="1"/>
  <c r="F67" i="2"/>
  <c r="G67" i="2" s="1"/>
  <c r="F99" i="2"/>
  <c r="G99" i="2" s="1"/>
  <c r="F7" i="2"/>
  <c r="G7" i="2" s="1"/>
  <c r="F23" i="2"/>
  <c r="G23" i="2" s="1"/>
  <c r="F39" i="2"/>
  <c r="G39" i="2" s="1"/>
  <c r="F55" i="2"/>
  <c r="G55" i="2" s="1"/>
  <c r="F71" i="2"/>
  <c r="G71" i="2" s="1"/>
  <c r="F87" i="2"/>
  <c r="G87" i="2" s="1"/>
  <c r="F103" i="2"/>
  <c r="G103" i="2" s="1"/>
  <c r="F106" i="2"/>
  <c r="G106" i="2" s="1"/>
  <c r="F115" i="2"/>
  <c r="G115" i="2" s="1"/>
  <c r="F118" i="2"/>
  <c r="G118" i="2" s="1"/>
  <c r="F135" i="2"/>
  <c r="G135" i="2" s="1"/>
  <c r="G160" i="2" s="1"/>
  <c r="F138" i="2"/>
  <c r="G138" i="2" s="1"/>
  <c r="F51" i="2"/>
  <c r="G51" i="2" s="1"/>
  <c r="F111" i="2"/>
  <c r="G111" i="2" s="1"/>
  <c r="F123" i="2"/>
  <c r="G123" i="2" s="1"/>
  <c r="F11" i="2"/>
  <c r="G11" i="2" s="1"/>
  <c r="F27" i="2"/>
  <c r="G27" i="2" s="1"/>
  <c r="F43" i="2"/>
  <c r="G43" i="2" s="1"/>
  <c r="F59" i="2"/>
  <c r="G59" i="2" s="1"/>
  <c r="F75" i="2"/>
  <c r="G75" i="2" s="1"/>
  <c r="F91" i="2"/>
  <c r="G91" i="2" s="1"/>
  <c r="F107" i="2"/>
  <c r="G107" i="2" s="1"/>
  <c r="F110" i="2"/>
  <c r="G110" i="2" s="1"/>
  <c r="F127" i="2"/>
  <c r="G127" i="2" s="1"/>
  <c r="F130" i="2"/>
  <c r="G130" i="2" s="1"/>
  <c r="G3" i="2"/>
  <c r="O160" i="2" l="1"/>
  <c r="M160" i="2"/>
  <c r="S132" i="2"/>
  <c r="O130" i="2"/>
  <c r="Q130" i="2"/>
  <c r="M130" i="2"/>
  <c r="K130" i="2"/>
  <c r="M115" i="2"/>
  <c r="Q115" i="2"/>
  <c r="O115" i="2"/>
  <c r="K115" i="2"/>
  <c r="M27" i="2"/>
  <c r="Q27" i="2"/>
  <c r="O27" i="2"/>
  <c r="K27" i="2"/>
  <c r="O7" i="2"/>
  <c r="M7" i="2"/>
  <c r="Q7" i="2"/>
  <c r="K7" i="2"/>
  <c r="M127" i="2"/>
  <c r="Q127" i="2"/>
  <c r="O127" i="2"/>
  <c r="K127" i="2"/>
  <c r="M75" i="2"/>
  <c r="Q75" i="2"/>
  <c r="O75" i="2"/>
  <c r="K75" i="2"/>
  <c r="O11" i="2"/>
  <c r="M11" i="2"/>
  <c r="Q11" i="2"/>
  <c r="K11" i="2"/>
  <c r="O138" i="2"/>
  <c r="Q138" i="2"/>
  <c r="K138" i="2"/>
  <c r="S138" i="2" s="1"/>
  <c r="M138" i="2"/>
  <c r="O106" i="2"/>
  <c r="M106" i="2"/>
  <c r="K106" i="2"/>
  <c r="Q106" i="2"/>
  <c r="M55" i="2"/>
  <c r="Q55" i="2"/>
  <c r="O55" i="2"/>
  <c r="K55" i="2"/>
  <c r="M99" i="2"/>
  <c r="Q99" i="2"/>
  <c r="O99" i="2"/>
  <c r="K99" i="2"/>
  <c r="M35" i="2"/>
  <c r="Q35" i="2"/>
  <c r="O35" i="2"/>
  <c r="K35" i="2"/>
  <c r="M51" i="2"/>
  <c r="Q51" i="2"/>
  <c r="O51" i="2"/>
  <c r="K51" i="2"/>
  <c r="M83" i="2"/>
  <c r="Q83" i="2"/>
  <c r="O83" i="2"/>
  <c r="K83" i="2"/>
  <c r="O110" i="2"/>
  <c r="M110" i="2"/>
  <c r="K110" i="2"/>
  <c r="Q110" i="2"/>
  <c r="M59" i="2"/>
  <c r="Q59" i="2"/>
  <c r="O59" i="2"/>
  <c r="K59" i="2"/>
  <c r="M123" i="2"/>
  <c r="Q123" i="2"/>
  <c r="O123" i="2"/>
  <c r="K123" i="2"/>
  <c r="Q135" i="2"/>
  <c r="Q160" i="2" s="1"/>
  <c r="K135" i="2"/>
  <c r="S135" i="2" s="1"/>
  <c r="M135" i="2"/>
  <c r="O135" i="2"/>
  <c r="M103" i="2"/>
  <c r="Q103" i="2"/>
  <c r="O103" i="2"/>
  <c r="K103" i="2"/>
  <c r="M39" i="2"/>
  <c r="Q39" i="2"/>
  <c r="O39" i="2"/>
  <c r="K39" i="2"/>
  <c r="M67" i="2"/>
  <c r="Q67" i="2"/>
  <c r="O67" i="2"/>
  <c r="K67" i="2"/>
  <c r="M131" i="2"/>
  <c r="O131" i="2"/>
  <c r="K131" i="2"/>
  <c r="Q131" i="2"/>
  <c r="M91" i="2"/>
  <c r="Q91" i="2"/>
  <c r="O91" i="2"/>
  <c r="K91" i="2"/>
  <c r="M71" i="2"/>
  <c r="Q71" i="2"/>
  <c r="O71" i="2"/>
  <c r="K71" i="2"/>
  <c r="O3" i="2"/>
  <c r="K3" i="2"/>
  <c r="M3" i="2"/>
  <c r="Q3" i="2"/>
  <c r="M107" i="2"/>
  <c r="Q107" i="2"/>
  <c r="O107" i="2"/>
  <c r="K107" i="2"/>
  <c r="M43" i="2"/>
  <c r="Q43" i="2"/>
  <c r="O43" i="2"/>
  <c r="K43" i="2"/>
  <c r="M111" i="2"/>
  <c r="Q111" i="2"/>
  <c r="O111" i="2"/>
  <c r="K111" i="2"/>
  <c r="O118" i="2"/>
  <c r="M118" i="2"/>
  <c r="Q118" i="2"/>
  <c r="K118" i="2"/>
  <c r="M87" i="2"/>
  <c r="Q87" i="2"/>
  <c r="O87" i="2"/>
  <c r="K87" i="2"/>
  <c r="M23" i="2"/>
  <c r="Q23" i="2"/>
  <c r="O23" i="2"/>
  <c r="K23" i="2"/>
  <c r="M19" i="2"/>
  <c r="Q19" i="2"/>
  <c r="O19" i="2"/>
  <c r="K19" i="2"/>
  <c r="I91" i="2"/>
  <c r="I51" i="2"/>
  <c r="I71" i="2"/>
  <c r="I83" i="2"/>
  <c r="I127" i="2"/>
  <c r="I11" i="2"/>
  <c r="I106" i="2"/>
  <c r="I35" i="2"/>
  <c r="I130" i="2"/>
  <c r="I27" i="2"/>
  <c r="I115" i="2"/>
  <c r="I7" i="2"/>
  <c r="I75" i="2"/>
  <c r="I138" i="2"/>
  <c r="I55" i="2"/>
  <c r="I99" i="2"/>
  <c r="I110" i="2"/>
  <c r="I123" i="2"/>
  <c r="I103" i="2"/>
  <c r="I67" i="2"/>
  <c r="I59" i="2"/>
  <c r="I135" i="2"/>
  <c r="I160" i="2" s="1"/>
  <c r="I39" i="2"/>
  <c r="I131" i="2"/>
  <c r="I3" i="2"/>
  <c r="I107" i="2"/>
  <c r="I43" i="2"/>
  <c r="I111" i="2"/>
  <c r="I118" i="2"/>
  <c r="I87" i="2"/>
  <c r="I23" i="2"/>
  <c r="I19" i="2"/>
  <c r="S160" i="2" l="1"/>
  <c r="K160" i="2"/>
</calcChain>
</file>

<file path=xl/comments1.xml><?xml version="1.0" encoding="utf-8"?>
<comments xmlns="http://schemas.openxmlformats.org/spreadsheetml/2006/main">
  <authors>
    <author>Adam Anfinson (DOE)</author>
  </authors>
  <commentList>
    <comment ref="D139" authorId="0" shapeId="0">
      <text>
        <r>
          <rPr>
            <b/>
            <sz val="9"/>
            <color indexed="81"/>
            <rFont val="Tahoma"/>
            <family val="2"/>
          </rPr>
          <t>Adam Anfinson (DOE):</t>
        </r>
        <r>
          <rPr>
            <sz val="9"/>
            <color indexed="81"/>
            <rFont val="Tahoma"/>
            <family val="2"/>
          </rPr>
          <t xml:space="preserve">
See Source DABS file in folder below for Gov School Amounts
S:\General Assembly\2019 Session\Conference Budget\Compensation Supplement Calculator\Governor's School Comp Supp Scenario
=VLOOKUP(A139,'S:\General Assembly\2019 Session\Conference Budget\Compensation Supplement Calculator\Governor''s School Comp Supp Scenario\[Step 15a - Clear Increments and Run RLERLM - Clear Comp Supp Gov School.xlsm]GOVS SCHOOL'!$A$342:$U$360,21,0)
</t>
        </r>
      </text>
    </comment>
  </commentList>
</comments>
</file>

<file path=xl/sharedStrings.xml><?xml version="1.0" encoding="utf-8"?>
<sst xmlns="http://schemas.openxmlformats.org/spreadsheetml/2006/main" count="600" uniqueCount="479">
  <si>
    <t>Total Comp Supp Funds Required</t>
  </si>
  <si>
    <t>Local Share Requirement</t>
  </si>
  <si>
    <t>ACCOMACK</t>
  </si>
  <si>
    <t>ALBEMARLE</t>
  </si>
  <si>
    <t>ALLEGHANY</t>
  </si>
  <si>
    <t>AMELIA</t>
  </si>
  <si>
    <t>AMHERST</t>
  </si>
  <si>
    <t>APPOMATTOX</t>
  </si>
  <si>
    <t>ARLINGTON</t>
  </si>
  <si>
    <t>AUGUSTA</t>
  </si>
  <si>
    <t>BATH</t>
  </si>
  <si>
    <t>BEDFORD</t>
  </si>
  <si>
    <t>BLAND</t>
  </si>
  <si>
    <t>BOTETOURT</t>
  </si>
  <si>
    <t>BRUNSWICK</t>
  </si>
  <si>
    <t>BUCHANAN</t>
  </si>
  <si>
    <t>BUCKINGHAM</t>
  </si>
  <si>
    <t>CAMPBELL</t>
  </si>
  <si>
    <t>CAROLINE</t>
  </si>
  <si>
    <t>CARROLL</t>
  </si>
  <si>
    <t>CHARLES CITY</t>
  </si>
  <si>
    <t>CHARLOTTE</t>
  </si>
  <si>
    <t>CHESTERFIELD</t>
  </si>
  <si>
    <t>CLARKE</t>
  </si>
  <si>
    <t>CRAIG</t>
  </si>
  <si>
    <t>CULPEPER</t>
  </si>
  <si>
    <t>CUMBERLAND</t>
  </si>
  <si>
    <t>DICKENSON</t>
  </si>
  <si>
    <t>DINWIDDIE</t>
  </si>
  <si>
    <t>ESSEX</t>
  </si>
  <si>
    <t>FAIRFAX</t>
  </si>
  <si>
    <t>FAUQUIER</t>
  </si>
  <si>
    <t>FLOYD</t>
  </si>
  <si>
    <t>FLUVANNA</t>
  </si>
  <si>
    <t>FRANKLIN</t>
  </si>
  <si>
    <t>FREDERICK</t>
  </si>
  <si>
    <t>GILES</t>
  </si>
  <si>
    <t>GLOUCESTER</t>
  </si>
  <si>
    <t>GOOCHLAND</t>
  </si>
  <si>
    <t>GRAYSON</t>
  </si>
  <si>
    <t>GREENE</t>
  </si>
  <si>
    <t>GREENSVILLE</t>
  </si>
  <si>
    <t>HALIFAX</t>
  </si>
  <si>
    <t>HANOVER</t>
  </si>
  <si>
    <t>HENRICO</t>
  </si>
  <si>
    <t>HENRY</t>
  </si>
  <si>
    <t>HIGHLAND</t>
  </si>
  <si>
    <t>ISLE OF WIGHT</t>
  </si>
  <si>
    <t>JAMES CITY</t>
  </si>
  <si>
    <t>KING GEORGE</t>
  </si>
  <si>
    <t>KING QUEEN</t>
  </si>
  <si>
    <t>KING WILLIAM</t>
  </si>
  <si>
    <t>LANCASTER</t>
  </si>
  <si>
    <t>LEE</t>
  </si>
  <si>
    <t>LOUDOUN</t>
  </si>
  <si>
    <t>LOUISA</t>
  </si>
  <si>
    <t>LUNENBURG</t>
  </si>
  <si>
    <t>MADISON</t>
  </si>
  <si>
    <t>MATHEWS</t>
  </si>
  <si>
    <t>MECKLENBURG</t>
  </si>
  <si>
    <t>MIDDLESEX</t>
  </si>
  <si>
    <t>MONTGOMERY</t>
  </si>
  <si>
    <t>NELSON</t>
  </si>
  <si>
    <t>NEW KENT</t>
  </si>
  <si>
    <t>NORTHAMPTON</t>
  </si>
  <si>
    <t>NORTHUMBERLAND</t>
  </si>
  <si>
    <t>NOTTOWAY</t>
  </si>
  <si>
    <t>ORANGE</t>
  </si>
  <si>
    <t>PAGE</t>
  </si>
  <si>
    <t>PATRICK</t>
  </si>
  <si>
    <t>PITTSYLVANIA</t>
  </si>
  <si>
    <t>POWHATAN</t>
  </si>
  <si>
    <t>PRINCE EDWARD</t>
  </si>
  <si>
    <t>PRINCE GEORGE</t>
  </si>
  <si>
    <t>PRINCE WILLIAM</t>
  </si>
  <si>
    <t>PULASKI</t>
  </si>
  <si>
    <t>RAPPAHANNOCK</t>
  </si>
  <si>
    <t>RICHMOND</t>
  </si>
  <si>
    <t>ROANOKE</t>
  </si>
  <si>
    <t>ROCKBRIDGE</t>
  </si>
  <si>
    <t>ROCKINGHAM</t>
  </si>
  <si>
    <t>RUSSELL</t>
  </si>
  <si>
    <t>SCOTT</t>
  </si>
  <si>
    <t>SHENANDOAH</t>
  </si>
  <si>
    <t>SMYTH</t>
  </si>
  <si>
    <t>SOUTHAMPTON</t>
  </si>
  <si>
    <t>SPOTSYLVANIA</t>
  </si>
  <si>
    <t>STAFFORD</t>
  </si>
  <si>
    <t>SURRY</t>
  </si>
  <si>
    <t>SUSSEX</t>
  </si>
  <si>
    <t>TAZEWELL</t>
  </si>
  <si>
    <t>WARREN</t>
  </si>
  <si>
    <t>WASHINGTON</t>
  </si>
  <si>
    <t>WESTMORELAND</t>
  </si>
  <si>
    <t>WISE</t>
  </si>
  <si>
    <t>WYTHE</t>
  </si>
  <si>
    <t>YORK</t>
  </si>
  <si>
    <t>ALEXANDRIA</t>
  </si>
  <si>
    <t>BRISTOL</t>
  </si>
  <si>
    <t>BUENA VISTA</t>
  </si>
  <si>
    <t>CHARLOTTESVILLE</t>
  </si>
  <si>
    <t>COLONIAL HEIGHTS</t>
  </si>
  <si>
    <t>COVINGTON</t>
  </si>
  <si>
    <t>DANVILLE</t>
  </si>
  <si>
    <t>FALLS CHURCH</t>
  </si>
  <si>
    <t>FREDERICKSBURG</t>
  </si>
  <si>
    <t>GALAX</t>
  </si>
  <si>
    <t>HAMPTON</t>
  </si>
  <si>
    <t>HARRISONBURG</t>
  </si>
  <si>
    <t>HOPEWELL</t>
  </si>
  <si>
    <t>LYNCHBURG</t>
  </si>
  <si>
    <t>MARTINSVILLE</t>
  </si>
  <si>
    <t>NEWPORT NEWS</t>
  </si>
  <si>
    <t>NORFOLK</t>
  </si>
  <si>
    <t>NORTON</t>
  </si>
  <si>
    <t>PETERSBURG</t>
  </si>
  <si>
    <t>PORTSMOUTH</t>
  </si>
  <si>
    <t>RADFORD</t>
  </si>
  <si>
    <t>RICHMOND CITY</t>
  </si>
  <si>
    <t>ROANOKE CITY</t>
  </si>
  <si>
    <t>STAUNTON</t>
  </si>
  <si>
    <t>SUFFOLK</t>
  </si>
  <si>
    <t>VIRGINIA BEACH</t>
  </si>
  <si>
    <t>WAYNESBORO</t>
  </si>
  <si>
    <t>WILLIAMSBURG</t>
  </si>
  <si>
    <t>WINCHESTER</t>
  </si>
  <si>
    <t>FAIRFAX CITY</t>
  </si>
  <si>
    <t>FRANKLIN CITY</t>
  </si>
  <si>
    <t>CHESAPEAKE CITY</t>
  </si>
  <si>
    <t>LEXINGTON</t>
  </si>
  <si>
    <t>EMPORIA</t>
  </si>
  <si>
    <t>SALEM</t>
  </si>
  <si>
    <t>BEDFORD CITY</t>
  </si>
  <si>
    <t>POQUOSON</t>
  </si>
  <si>
    <t>MANASSAS CITY</t>
  </si>
  <si>
    <t>MANASSAS PARK</t>
  </si>
  <si>
    <t>COLONIAL BEACH</t>
  </si>
  <si>
    <t>WEST POINT</t>
  </si>
  <si>
    <t>Div</t>
  </si>
  <si>
    <t>Division</t>
  </si>
  <si>
    <t>FY 2020 State Share Comp Supplement (3% and 2%)</t>
  </si>
  <si>
    <t>FY 2020 LCI</t>
  </si>
  <si>
    <t>3% Portion State</t>
  </si>
  <si>
    <t>3% Portion Local</t>
  </si>
  <si>
    <t>.50% Full State</t>
  </si>
  <si>
    <t>.50% Full Local</t>
  </si>
  <si>
    <t>2.0% Full State</t>
  </si>
  <si>
    <t>2.0% Full Local</t>
  </si>
  <si>
    <t>1.50% Full State</t>
  </si>
  <si>
    <t>1.50% Full Local</t>
  </si>
  <si>
    <t>1.0% Full State</t>
  </si>
  <si>
    <t>1.0% Full Local</t>
  </si>
  <si>
    <t>&lt;SELECT DIVISION&gt;</t>
  </si>
  <si>
    <t>001 - ACCOMACK</t>
  </si>
  <si>
    <t xml:space="preserve"> ACCOMACK</t>
  </si>
  <si>
    <t>002 - ALBEMARLE</t>
  </si>
  <si>
    <t xml:space="preserve"> ALBEMARLE</t>
  </si>
  <si>
    <t>003 - ALLEGHANY</t>
  </si>
  <si>
    <t xml:space="preserve"> ALLEGHANY</t>
  </si>
  <si>
    <t>004 - AMELIA</t>
  </si>
  <si>
    <t xml:space="preserve"> AMELIA</t>
  </si>
  <si>
    <t>005 - AMHERST</t>
  </si>
  <si>
    <t xml:space="preserve"> AMHERST</t>
  </si>
  <si>
    <t>006 - APPOMATTOX</t>
  </si>
  <si>
    <t xml:space="preserve"> APPOMATTOX</t>
  </si>
  <si>
    <t>007 - ARLINGTON</t>
  </si>
  <si>
    <t xml:space="preserve"> ARLINGTON</t>
  </si>
  <si>
    <t>008 - AUGUSTA</t>
  </si>
  <si>
    <t xml:space="preserve"> AUGUSTA</t>
  </si>
  <si>
    <t>009 - BATH</t>
  </si>
  <si>
    <t xml:space="preserve"> BATH</t>
  </si>
  <si>
    <t>010 - BEDFORD</t>
  </si>
  <si>
    <t xml:space="preserve"> BEDFORD</t>
  </si>
  <si>
    <t>011 - BLAND</t>
  </si>
  <si>
    <t xml:space="preserve"> BLAND</t>
  </si>
  <si>
    <t>012 - BOTETOURT</t>
  </si>
  <si>
    <t xml:space="preserve"> BOTETOURT</t>
  </si>
  <si>
    <t>013 - BRUNSWICK</t>
  </si>
  <si>
    <t xml:space="preserve"> BRUNSWICK</t>
  </si>
  <si>
    <t>014 - BUCHANAN</t>
  </si>
  <si>
    <t xml:space="preserve"> BUCHANAN</t>
  </si>
  <si>
    <t>015 - BUCKINGHAM</t>
  </si>
  <si>
    <t xml:space="preserve"> BUCKINGHAM</t>
  </si>
  <si>
    <t>016 - CAMPBELL</t>
  </si>
  <si>
    <t xml:space="preserve"> CAMPBELL</t>
  </si>
  <si>
    <t>017 - CAROLINE</t>
  </si>
  <si>
    <t xml:space="preserve"> CAROLINE</t>
  </si>
  <si>
    <t>018 - CARROLL</t>
  </si>
  <si>
    <t xml:space="preserve"> CARROLL</t>
  </si>
  <si>
    <t>019 - CHARLES CITY COUNTY</t>
  </si>
  <si>
    <t xml:space="preserve"> CHARLES CITY COUNTY</t>
  </si>
  <si>
    <t>020 - CHARLOTTE</t>
  </si>
  <si>
    <t xml:space="preserve"> CHARLOTTE</t>
  </si>
  <si>
    <t>021 - CHESTERFIELD</t>
  </si>
  <si>
    <t xml:space="preserve"> CHESTERFIELD</t>
  </si>
  <si>
    <t>022 - CLARKE</t>
  </si>
  <si>
    <t xml:space="preserve"> CLARKE</t>
  </si>
  <si>
    <t>023 - CRAIG</t>
  </si>
  <si>
    <t xml:space="preserve"> CRAIG</t>
  </si>
  <si>
    <t>024 - CULPEPER</t>
  </si>
  <si>
    <t xml:space="preserve"> CULPEPER</t>
  </si>
  <si>
    <t>025 - CUMBERLAND</t>
  </si>
  <si>
    <t xml:space="preserve"> CUMBERLAND</t>
  </si>
  <si>
    <t>026 - DICKENSON</t>
  </si>
  <si>
    <t xml:space="preserve"> DICKENSON</t>
  </si>
  <si>
    <t>027 - DINWIDDIE</t>
  </si>
  <si>
    <t xml:space="preserve"> DINWIDDIE</t>
  </si>
  <si>
    <t>028 - ESSEX</t>
  </si>
  <si>
    <t xml:space="preserve"> ESSEX</t>
  </si>
  <si>
    <t>029 - FAIRFAX</t>
  </si>
  <si>
    <t xml:space="preserve"> FAIRFAX</t>
  </si>
  <si>
    <t>030 - FAUQUIER</t>
  </si>
  <si>
    <t xml:space="preserve"> FAUQUIER</t>
  </si>
  <si>
    <t>031 - FLOYD</t>
  </si>
  <si>
    <t xml:space="preserve"> FLOYD</t>
  </si>
  <si>
    <t>032 - FLUVANNA</t>
  </si>
  <si>
    <t xml:space="preserve"> FLUVANNA</t>
  </si>
  <si>
    <t>033 - FRANKLIN</t>
  </si>
  <si>
    <t xml:space="preserve"> FRANKLIN</t>
  </si>
  <si>
    <t>034 - FREDERICK</t>
  </si>
  <si>
    <t xml:space="preserve"> FREDERICK</t>
  </si>
  <si>
    <t>035 - GILES</t>
  </si>
  <si>
    <t xml:space="preserve"> GILES</t>
  </si>
  <si>
    <t>036 - GLOUCESTER</t>
  </si>
  <si>
    <t xml:space="preserve"> GLOUCESTER</t>
  </si>
  <si>
    <t>037 - GOOCHLAND</t>
  </si>
  <si>
    <t xml:space="preserve"> GOOCHLAND</t>
  </si>
  <si>
    <t>038 - GRAYSON</t>
  </si>
  <si>
    <t xml:space="preserve"> GRAYSON</t>
  </si>
  <si>
    <t>041 - HALIFAX</t>
  </si>
  <si>
    <t xml:space="preserve"> HALIFAX</t>
  </si>
  <si>
    <t>042 - HANOVER</t>
  </si>
  <si>
    <t xml:space="preserve"> HANOVER</t>
  </si>
  <si>
    <t>043 - HENRICO</t>
  </si>
  <si>
    <t xml:space="preserve"> HENRICO</t>
  </si>
  <si>
    <t>044 - HENRY</t>
  </si>
  <si>
    <t xml:space="preserve"> HENRY</t>
  </si>
  <si>
    <t>045 - HIGHLAND</t>
  </si>
  <si>
    <t xml:space="preserve"> HIGHLAND</t>
  </si>
  <si>
    <t>046 - ISLE OF WIGHT</t>
  </si>
  <si>
    <t xml:space="preserve"> ISLE OF WIGHT</t>
  </si>
  <si>
    <t>047 - JAMES CITY</t>
  </si>
  <si>
    <t xml:space="preserve"> JAMES CITY</t>
  </si>
  <si>
    <t>048 - KING GEORGE</t>
  </si>
  <si>
    <t xml:space="preserve"> KING GEORGE</t>
  </si>
  <si>
    <t>049 - KING AND QUEEN</t>
  </si>
  <si>
    <t xml:space="preserve"> KING AND QUEEN</t>
  </si>
  <si>
    <t>050 - KING WILLIAM</t>
  </si>
  <si>
    <t xml:space="preserve"> KING WILLIAM</t>
  </si>
  <si>
    <t>051 - LANCASTER</t>
  </si>
  <si>
    <t xml:space="preserve"> LANCASTER</t>
  </si>
  <si>
    <t>052 - LEE</t>
  </si>
  <si>
    <t xml:space="preserve"> LEE</t>
  </si>
  <si>
    <t>053 - LOUDOUN</t>
  </si>
  <si>
    <t xml:space="preserve"> LOUDOUN</t>
  </si>
  <si>
    <t>054 - LOUISA</t>
  </si>
  <si>
    <t xml:space="preserve"> LOUISA</t>
  </si>
  <si>
    <t>055 - LUNENBURG</t>
  </si>
  <si>
    <t xml:space="preserve"> LUNENBURG</t>
  </si>
  <si>
    <t>056 - MADISON</t>
  </si>
  <si>
    <t xml:space="preserve"> MADISON</t>
  </si>
  <si>
    <t>057 - MATHEWS</t>
  </si>
  <si>
    <t xml:space="preserve"> MATHEWS</t>
  </si>
  <si>
    <t>058 - MECKLENBURG</t>
  </si>
  <si>
    <t xml:space="preserve"> MECKLENBURG</t>
  </si>
  <si>
    <t>059 - MIDDLESEX</t>
  </si>
  <si>
    <t xml:space="preserve"> MIDDLESEX</t>
  </si>
  <si>
    <t>060 - MONTGOMERY</t>
  </si>
  <si>
    <t xml:space="preserve"> MONTGOMERY</t>
  </si>
  <si>
    <t>062 - NELSON</t>
  </si>
  <si>
    <t xml:space="preserve"> NELSON</t>
  </si>
  <si>
    <t>063 - NEW KENT</t>
  </si>
  <si>
    <t xml:space="preserve"> NEW KENT</t>
  </si>
  <si>
    <t>065 - NORTHAMPTON</t>
  </si>
  <si>
    <t xml:space="preserve"> NORTHAMPTON</t>
  </si>
  <si>
    <t>066 - NORTHUMBERLAND</t>
  </si>
  <si>
    <t xml:space="preserve"> NORTHUMBERLAND</t>
  </si>
  <si>
    <t>067 - NOTTOWAY</t>
  </si>
  <si>
    <t xml:space="preserve"> NOTTOWAY</t>
  </si>
  <si>
    <t>068 - ORANGE</t>
  </si>
  <si>
    <t xml:space="preserve"> ORANGE</t>
  </si>
  <si>
    <t>069 - PAGE</t>
  </si>
  <si>
    <t xml:space="preserve"> PAGE</t>
  </si>
  <si>
    <t>070 - PATRICK</t>
  </si>
  <si>
    <t xml:space="preserve"> PATRICK</t>
  </si>
  <si>
    <t>071 - PITTSYLVANIA</t>
  </si>
  <si>
    <t xml:space="preserve"> PITTSYLVANIA</t>
  </si>
  <si>
    <t>072 - POWHATAN</t>
  </si>
  <si>
    <t xml:space="preserve"> POWHATAN</t>
  </si>
  <si>
    <t>073 - PRINCE EDWARD</t>
  </si>
  <si>
    <t xml:space="preserve"> PRINCE EDWARD</t>
  </si>
  <si>
    <t>074 - PRINCE GEORGE</t>
  </si>
  <si>
    <t xml:space="preserve"> PRINCE GEORGE</t>
  </si>
  <si>
    <t>075 - PRINCE WILLIAM</t>
  </si>
  <si>
    <t xml:space="preserve"> PRINCE WILLIAM</t>
  </si>
  <si>
    <t>077 - PULASKI</t>
  </si>
  <si>
    <t xml:space="preserve"> PULASKI</t>
  </si>
  <si>
    <t>078 - RAPPAHANNOCK</t>
  </si>
  <si>
    <t xml:space="preserve"> RAPPAHANNOCK</t>
  </si>
  <si>
    <t>079 - RICHMOND</t>
  </si>
  <si>
    <t xml:space="preserve"> RICHMOND</t>
  </si>
  <si>
    <t>080 - ROANOKE</t>
  </si>
  <si>
    <t xml:space="preserve"> ROANOKE</t>
  </si>
  <si>
    <t>081 - ROCKBRIDGE</t>
  </si>
  <si>
    <t xml:space="preserve"> ROCKBRIDGE</t>
  </si>
  <si>
    <t>082 - ROCKINGHAM</t>
  </si>
  <si>
    <t xml:space="preserve"> ROCKINGHAM</t>
  </si>
  <si>
    <t>083 - RUSSELL</t>
  </si>
  <si>
    <t xml:space="preserve"> RUSSELL</t>
  </si>
  <si>
    <t>084 - SCOTT</t>
  </si>
  <si>
    <t xml:space="preserve"> SCOTT</t>
  </si>
  <si>
    <t>085 - SHENANDOAH</t>
  </si>
  <si>
    <t xml:space="preserve"> SHENANDOAH</t>
  </si>
  <si>
    <t>086 - SMYTH</t>
  </si>
  <si>
    <t xml:space="preserve"> SMYTH</t>
  </si>
  <si>
    <t>087 - SOUTHAMPTON</t>
  </si>
  <si>
    <t xml:space="preserve"> SOUTHAMPTON</t>
  </si>
  <si>
    <t>088 - SPOTSYLVANIA</t>
  </si>
  <si>
    <t xml:space="preserve"> SPOTSYLVANIA</t>
  </si>
  <si>
    <t>089 - STAFFORD</t>
  </si>
  <si>
    <t xml:space="preserve"> STAFFORD</t>
  </si>
  <si>
    <t>090 - SURRY</t>
  </si>
  <si>
    <t xml:space="preserve"> SURRY</t>
  </si>
  <si>
    <t>091 - SUSSEX</t>
  </si>
  <si>
    <t xml:space="preserve"> SUSSEX</t>
  </si>
  <si>
    <t>092 - TAZEWELL</t>
  </si>
  <si>
    <t xml:space="preserve"> TAZEWELL</t>
  </si>
  <si>
    <t>093 - WARREN</t>
  </si>
  <si>
    <t xml:space="preserve"> WARREN</t>
  </si>
  <si>
    <t>094 - WASHINGTON</t>
  </si>
  <si>
    <t xml:space="preserve"> WASHINGTON</t>
  </si>
  <si>
    <t>095 - WESTMORELAND</t>
  </si>
  <si>
    <t xml:space="preserve"> WESTMORELAND</t>
  </si>
  <si>
    <t>096 - WISE</t>
  </si>
  <si>
    <t xml:space="preserve"> WISE</t>
  </si>
  <si>
    <t>097 - WYTHE</t>
  </si>
  <si>
    <t xml:space="preserve"> WYTHE</t>
  </si>
  <si>
    <t>098 - YORK</t>
  </si>
  <si>
    <t xml:space="preserve"> YORK</t>
  </si>
  <si>
    <t>101 - ALEXANDRIA CITY</t>
  </si>
  <si>
    <t xml:space="preserve"> ALEXANDRIA CITY</t>
  </si>
  <si>
    <t>102 - BRISTOL CITY</t>
  </si>
  <si>
    <t xml:space="preserve"> BRISTOL CITY</t>
  </si>
  <si>
    <t>103 - BUENA VISTA CITY</t>
  </si>
  <si>
    <t xml:space="preserve"> BUENA VISTA CITY</t>
  </si>
  <si>
    <t>104 - CHARLOTTESVILLE CITY</t>
  </si>
  <si>
    <t xml:space="preserve"> CHARLOTTESVILLE CITY</t>
  </si>
  <si>
    <t>106 - COLONIAL HEIGHTS CITY</t>
  </si>
  <si>
    <t xml:space="preserve"> COLONIAL HEIGHTS CITY</t>
  </si>
  <si>
    <t>107 - COVINGTON CITY</t>
  </si>
  <si>
    <t xml:space="preserve"> COVINGTON CITY</t>
  </si>
  <si>
    <t>108 - DANVILLE CITY</t>
  </si>
  <si>
    <t xml:space="preserve"> DANVILLE CITY</t>
  </si>
  <si>
    <t>109 - FALLS CHURCH CITY</t>
  </si>
  <si>
    <t xml:space="preserve"> FALLS CHURCH CITY</t>
  </si>
  <si>
    <t>110 - FREDERICKSBURG CITY</t>
  </si>
  <si>
    <t xml:space="preserve"> FREDERICKSBURG CITY</t>
  </si>
  <si>
    <t>111 - GALAX CITY</t>
  </si>
  <si>
    <t xml:space="preserve"> GALAX CITY</t>
  </si>
  <si>
    <t>112 - HAMPTON CITY</t>
  </si>
  <si>
    <t xml:space="preserve"> HAMPTON CITY</t>
  </si>
  <si>
    <t>113 - HARRISONBURG CITY</t>
  </si>
  <si>
    <t xml:space="preserve"> HARRISONBURG CITY</t>
  </si>
  <si>
    <t>114 - HOPEWELL CITY</t>
  </si>
  <si>
    <t xml:space="preserve"> HOPEWELL CITY</t>
  </si>
  <si>
    <t>115 - LYNCHBURG CITY</t>
  </si>
  <si>
    <t xml:space="preserve"> LYNCHBURG CITY</t>
  </si>
  <si>
    <t>116 - MARTINSVILLE CITY</t>
  </si>
  <si>
    <t xml:space="preserve"> MARTINSVILLE CITY</t>
  </si>
  <si>
    <t>117 - NEWPORT NEWS CITY</t>
  </si>
  <si>
    <t xml:space="preserve"> NEWPORT NEWS CITY</t>
  </si>
  <si>
    <t>118 - NORFOLK CITY</t>
  </si>
  <si>
    <t xml:space="preserve"> NORFOLK CITY</t>
  </si>
  <si>
    <t>119 - NORTON CITY</t>
  </si>
  <si>
    <t xml:space="preserve"> NORTON CITY</t>
  </si>
  <si>
    <t>120 - PETERSBURG CITY</t>
  </si>
  <si>
    <t xml:space="preserve"> PETERSBURG CITY</t>
  </si>
  <si>
    <t>121 - PORTSMOUTH CITY</t>
  </si>
  <si>
    <t xml:space="preserve"> PORTSMOUTH CITY</t>
  </si>
  <si>
    <t>122 - RADFORD CITY</t>
  </si>
  <si>
    <t xml:space="preserve"> RADFORD CITY</t>
  </si>
  <si>
    <t>123 - RICHMOND CITY</t>
  </si>
  <si>
    <t xml:space="preserve"> RICHMOND CITY</t>
  </si>
  <si>
    <t>124 - ROANOKE CITY</t>
  </si>
  <si>
    <t xml:space="preserve"> ROANOKE CITY</t>
  </si>
  <si>
    <t>126 - STAUNTON CITY</t>
  </si>
  <si>
    <t xml:space="preserve"> STAUNTON CITY</t>
  </si>
  <si>
    <t>127 - SUFFOLK CITY</t>
  </si>
  <si>
    <t xml:space="preserve"> SUFFOLK CITY</t>
  </si>
  <si>
    <t>128 - VIRGINIA BEACH CITY</t>
  </si>
  <si>
    <t xml:space="preserve"> VIRGINIA BEACH CITY</t>
  </si>
  <si>
    <t>130 - WAYNESBORO CITY</t>
  </si>
  <si>
    <t xml:space="preserve"> WAYNESBORO CITY</t>
  </si>
  <si>
    <t>131 - WILLIAMSBURG CITY</t>
  </si>
  <si>
    <t xml:space="preserve"> WILLIAMSBURG CITY</t>
  </si>
  <si>
    <t>132 - WINCHESTER CITY</t>
  </si>
  <si>
    <t xml:space="preserve"> WINCHESTER CITY</t>
  </si>
  <si>
    <t>134 - FAIRFAX CITY</t>
  </si>
  <si>
    <t xml:space="preserve"> FAIRFAX CITY</t>
  </si>
  <si>
    <t>135 - FRANKLIN CITY</t>
  </si>
  <si>
    <t xml:space="preserve"> FRANKLIN CITY</t>
  </si>
  <si>
    <t>136 - CHESAPEAKE CITY</t>
  </si>
  <si>
    <t xml:space="preserve"> CHESAPEAKE CITY</t>
  </si>
  <si>
    <t>137 - LEXINGTON CITY</t>
  </si>
  <si>
    <t xml:space="preserve"> LEXINGTON CITY</t>
  </si>
  <si>
    <t>138 - EMPORIA CITY</t>
  </si>
  <si>
    <t xml:space="preserve"> EMPORIA CITY</t>
  </si>
  <si>
    <t>139 - SALEM CITY</t>
  </si>
  <si>
    <t xml:space="preserve"> SALEM CITY</t>
  </si>
  <si>
    <t>142 - POQUOSON CITY</t>
  </si>
  <si>
    <t xml:space="preserve"> POQUOSON CITY</t>
  </si>
  <si>
    <t>143 - MANASSAS CITY</t>
  </si>
  <si>
    <t xml:space="preserve"> MANASSAS CITY</t>
  </si>
  <si>
    <t>144 - MANASSAS PARK CITY</t>
  </si>
  <si>
    <t xml:space="preserve"> MANASSAS PARK CITY</t>
  </si>
  <si>
    <t>202 - COLONIAL BEACH</t>
  </si>
  <si>
    <t xml:space="preserve"> COLONIAL BEACH</t>
  </si>
  <si>
    <t>207 - WEST POINT</t>
  </si>
  <si>
    <t xml:space="preserve"> WEST POINT</t>
  </si>
  <si>
    <t>School Division</t>
  </si>
  <si>
    <t>State Share 1.50%</t>
  </si>
  <si>
    <t>State Share 1.00%</t>
  </si>
  <si>
    <t>State Share 0.50%</t>
  </si>
  <si>
    <t>State Share 2.00%</t>
  </si>
  <si>
    <t>State Share 3.00%</t>
  </si>
  <si>
    <t>Live Calculating Portion</t>
  </si>
  <si>
    <t>2% Compensation Supplement (Effective 9/1/2019)</t>
  </si>
  <si>
    <t>Biennial Excess over 3%</t>
  </si>
  <si>
    <t>FY20 Excess over 2%</t>
  </si>
  <si>
    <t>Actual or Capped 3% for FY 2019</t>
  </si>
  <si>
    <t>Fiscal Year 2020 Funding</t>
  </si>
  <si>
    <t>Enter Percent</t>
  </si>
  <si>
    <t>FY 2020 "Additional 2.00%" Amounts (For reference - will not change)</t>
  </si>
  <si>
    <t>FY20 Increase by 9/1</t>
  </si>
  <si>
    <t>Compensation Supplement Funding Calculator</t>
  </si>
  <si>
    <t>FY 2019 Local Salary Increase (%)</t>
  </si>
  <si>
    <t>FY 2020 Local Salary Increase (%)</t>
  </si>
  <si>
    <t>End of worksheet</t>
  </si>
  <si>
    <t>No Data</t>
  </si>
  <si>
    <t>This file contains a tool to show state share payments for FY 2020 compensation supplement funding, after selecting a school division in cell B5.</t>
  </si>
  <si>
    <t>039 - GREENE</t>
  </si>
  <si>
    <t xml:space="preserve"> GREENE</t>
  </si>
  <si>
    <t>040 - GREENSVILLE</t>
  </si>
  <si>
    <t xml:space="preserve"> GREENSVILLE</t>
  </si>
  <si>
    <t>Up to 2.00% Separate Compensation Supplement (Effective 9/1/2019)</t>
  </si>
  <si>
    <t>NEW FORMULA 3/28/19</t>
  </si>
  <si>
    <t>Calculated Per Pupil Comp Supp</t>
  </si>
  <si>
    <t>3% Biennial Comp Supp Share Met</t>
  </si>
  <si>
    <t>A. LINWOOD HOLTON GS</t>
  </si>
  <si>
    <t>APPOMATTOX REGIONAL GS</t>
  </si>
  <si>
    <t>BLUE RIDGE VIRTUAL GS</t>
  </si>
  <si>
    <t>CENTRAL VIRGINIA GS</t>
  </si>
  <si>
    <t>CHESAPEAKE BAY GS</t>
  </si>
  <si>
    <t>COMMONWEALTH GS</t>
  </si>
  <si>
    <t>GOVERNOR'S SCHOOL FOR THE ARTS</t>
  </si>
  <si>
    <t>GOVERNOR'S SCHOOL AT INNOVATION PARK</t>
  </si>
  <si>
    <t>GOVERNOR'S SCHOOL OF SOUTHSIDE VIRGINIA</t>
  </si>
  <si>
    <t>JACKSON RIVER GS</t>
  </si>
  <si>
    <t>MAGGIE L. WALKER GS FOR GOVERNMENT &amp; INTERNATIONAL STUDIES</t>
  </si>
  <si>
    <t>MASSANUTTEN REGIONAL GS</t>
  </si>
  <si>
    <t>MOUNTAIN VISTA GOVERNOR'S SCHOOL</t>
  </si>
  <si>
    <t>NEW HORIZONS GS FOR SCIENCE &amp; TECHNOLOGY</t>
  </si>
  <si>
    <t>PIEDMONT GS FOR MATHEMATICS SCIENCE &amp; TECHNOLOGY</t>
  </si>
  <si>
    <t>ROANOKE VALLEY GS</t>
  </si>
  <si>
    <t>SHENANDOAH VALLEY GS</t>
  </si>
  <si>
    <t>SOUTHWEST VIRGINIA GS</t>
  </si>
  <si>
    <t>THOMAS JEFFERSON HIGH SCHOOL</t>
  </si>
  <si>
    <t>Local Enrollment Projection</t>
  </si>
  <si>
    <t>Total Projected State Payment</t>
  </si>
  <si>
    <t>Division Totals</t>
  </si>
  <si>
    <t>Gov School Totals</t>
  </si>
  <si>
    <t>FY 20 Budgeted ADM/Enrollment</t>
  </si>
  <si>
    <t>Adjustments for Local Enrollment Projections are based on an estimated Compensation Supplement Per Pupil amount.</t>
  </si>
  <si>
    <t>HB 1700 Enrollment Projection</t>
  </si>
  <si>
    <t>Virginia Department of Education - April 4, 2019</t>
  </si>
  <si>
    <t>Increase Effective by 9/1/2019</t>
  </si>
  <si>
    <t>3.00% Compensation Supplement (Effective 7/1/2019)</t>
  </si>
  <si>
    <t>The amendments adopted by the 2019 General Assembly to the Governor's amended 2018-2020 budget calculate the state share of FY 2020 Compensation Supplement funds based on a 3.0 percent salary increase effective July 1, 2019, and a separate 2.0 percent salary increase effective September 1, 2019, for funded SOQ  instructional and support positions, as well as for regional alternative education programs and Academic Year Governor's Schools. Only a maximum of a 3.0 percent salary increase provided by local school divisions in fiscal year 2019 will be credited towards eligibility to receive the 3.0 percent Compensation Supplement. Additionally, only local salary increases provided in fiscal year 2020 up to 2.0 percent by September 1, 2019 can be credited towards eligibility to receive the separate 2.0 percent Compensation Supplement effective September 1, 2019. Divisions providing less than a 2.0 percent salary increase by September 1, 2019, will be eligible to receive partial funding from the 2.0 percent Compensation Supplement.</t>
  </si>
  <si>
    <t>The values used in this tool are calculated based on the March 31, 2020 ADM projections used in the amendments adopted by the 2019 General Assembly to the Governor's amended 2018-2020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</si>
</sst>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000_);_(&quot;$&quot;* \(#,##0.000\);_(&quot;$&quot;* &quot;-&quot;??_);_(@_)"/>
    <numFmt numFmtId="165" formatCode="000"/>
    <numFmt numFmtId="166" formatCode="0.0"/>
    <numFmt numFmtId="167" formatCode="_(* #,##0_);_(* \(#,##0\);_(* &quot;-&quot;??_);_(@_)"/>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4"/>
      <name val="Arial"/>
      <family val="2"/>
    </font>
    <font>
      <b/>
      <sz val="16"/>
      <name val="Arial"/>
      <family val="2"/>
    </font>
    <font>
      <b/>
      <i/>
      <sz val="12"/>
      <name val="Arial"/>
      <family val="2"/>
    </font>
    <font>
      <b/>
      <sz val="12"/>
      <name val="Arial"/>
      <family val="2"/>
    </font>
    <font>
      <b/>
      <sz val="10"/>
      <color indexed="55"/>
      <name val="Arial"/>
      <family val="2"/>
    </font>
    <font>
      <b/>
      <sz val="10"/>
      <name val="Arial"/>
      <family val="2"/>
    </font>
    <font>
      <b/>
      <sz val="11"/>
      <color rgb="FF0000FF"/>
      <name val="Arial"/>
      <family val="2"/>
    </font>
    <font>
      <sz val="11"/>
      <color theme="1"/>
      <name val="Arial"/>
      <family val="2"/>
    </font>
    <font>
      <b/>
      <sz val="11"/>
      <color theme="1"/>
      <name val="Arial"/>
      <family val="2"/>
    </font>
    <font>
      <b/>
      <sz val="11"/>
      <name val="Arial"/>
      <family val="2"/>
    </font>
    <font>
      <b/>
      <sz val="10"/>
      <color theme="1"/>
      <name val="Arial"/>
      <family val="2"/>
    </font>
    <font>
      <b/>
      <sz val="10"/>
      <color rgb="FFC0C0C0"/>
      <name val="Arial"/>
      <family val="2"/>
    </font>
    <font>
      <sz val="11"/>
      <color rgb="FFC0C0C0"/>
      <name val="Arial"/>
      <family val="2"/>
    </font>
    <font>
      <b/>
      <sz val="11"/>
      <color theme="1"/>
      <name val="Calibri"/>
      <family val="2"/>
      <scheme val="minor"/>
    </font>
    <font>
      <b/>
      <sz val="11"/>
      <color rgb="FFFF0000"/>
      <name val="Calibri"/>
      <family val="2"/>
      <scheme val="minor"/>
    </font>
    <font>
      <sz val="9"/>
      <color indexed="81"/>
      <name val="Tahoma"/>
      <family val="2"/>
    </font>
    <font>
      <b/>
      <sz val="9"/>
      <color indexed="81"/>
      <name val="Tahoma"/>
      <family val="2"/>
    </font>
  </fonts>
  <fills count="13">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rgb="FFFFFFCC"/>
        <bgColor indexed="64"/>
      </patternFill>
    </fill>
    <fill>
      <patternFill patternType="solid">
        <fgColor indexed="22"/>
        <bgColor indexed="64"/>
      </patternFill>
    </fill>
    <fill>
      <patternFill patternType="solid">
        <fgColor rgb="FFCCFFCC"/>
        <bgColor indexed="64"/>
      </patternFill>
    </fill>
    <fill>
      <patternFill patternType="solid">
        <fgColor theme="0"/>
        <bgColor indexed="64"/>
      </patternFill>
    </fill>
    <fill>
      <patternFill patternType="solid">
        <fgColor rgb="FFC0C0C0"/>
        <bgColor indexed="64"/>
      </patternFill>
    </fill>
    <fill>
      <patternFill patternType="solid">
        <fgColor theme="5"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2">
    <xf numFmtId="0" fontId="0" fillId="0" borderId="0" xfId="0"/>
    <xf numFmtId="43" fontId="0" fillId="0" borderId="0" xfId="1" applyFont="1"/>
    <xf numFmtId="43" fontId="0" fillId="0" borderId="0" xfId="0" applyNumberFormat="1"/>
    <xf numFmtId="0" fontId="0" fillId="0" borderId="0" xfId="0" applyFill="1"/>
    <xf numFmtId="43" fontId="0" fillId="0" borderId="0" xfId="1" applyFont="1" applyFill="1"/>
    <xf numFmtId="43" fontId="0" fillId="0" borderId="0" xfId="0" applyNumberFormat="1" applyFill="1"/>
    <xf numFmtId="43" fontId="0" fillId="0" borderId="1" xfId="1" applyFont="1" applyBorder="1"/>
    <xf numFmtId="0" fontId="0" fillId="2" borderId="0" xfId="0" applyFill="1"/>
    <xf numFmtId="10" fontId="0" fillId="0" borderId="0" xfId="3" applyNumberFormat="1" applyFont="1"/>
    <xf numFmtId="10" fontId="10" fillId="7" borderId="2" xfId="3" applyNumberFormat="1" applyFont="1" applyFill="1" applyBorder="1" applyAlignment="1" applyProtection="1">
      <alignment horizontal="center"/>
      <protection locked="0"/>
    </xf>
    <xf numFmtId="0" fontId="0" fillId="0" borderId="0" xfId="0" applyProtection="1"/>
    <xf numFmtId="0" fontId="7" fillId="0" borderId="0" xfId="0" applyFont="1" applyFill="1" applyAlignment="1" applyProtection="1">
      <alignment horizontal="left" vertical="center"/>
    </xf>
    <xf numFmtId="0" fontId="6" fillId="6" borderId="3" xfId="0" applyFont="1" applyFill="1" applyBorder="1" applyAlignment="1" applyProtection="1">
      <alignment horizontal="right" vertical="center"/>
    </xf>
    <xf numFmtId="0" fontId="2" fillId="0" borderId="0" xfId="0" applyFont="1" applyProtection="1"/>
    <xf numFmtId="0" fontId="7" fillId="8" borderId="0" xfId="0" applyFont="1" applyFill="1" applyAlignment="1" applyProtection="1">
      <alignment horizontal="left" vertical="center"/>
    </xf>
    <xf numFmtId="0" fontId="12" fillId="9" borderId="2" xfId="0" applyFont="1" applyFill="1" applyBorder="1" applyAlignment="1" applyProtection="1">
      <alignment horizontal="center" vertical="center"/>
    </xf>
    <xf numFmtId="10" fontId="0" fillId="0" borderId="0" xfId="3" applyNumberFormat="1" applyFont="1" applyProtection="1"/>
    <xf numFmtId="0" fontId="12" fillId="6" borderId="3" xfId="0" applyFont="1" applyFill="1" applyBorder="1" applyAlignment="1" applyProtection="1">
      <alignment horizontal="right" vertical="center"/>
    </xf>
    <xf numFmtId="10" fontId="0" fillId="3" borderId="0" xfId="3" applyNumberFormat="1" applyFont="1" applyFill="1" applyProtection="1"/>
    <xf numFmtId="0" fontId="13" fillId="0" borderId="2" xfId="0" applyFont="1" applyBorder="1" applyAlignment="1" applyProtection="1">
      <alignment horizontal="center"/>
    </xf>
    <xf numFmtId="10" fontId="10" fillId="0" borderId="2" xfId="3" applyNumberFormat="1" applyFont="1" applyBorder="1" applyAlignment="1" applyProtection="1">
      <alignment horizontal="center" vertical="center"/>
    </xf>
    <xf numFmtId="0" fontId="12" fillId="5" borderId="2" xfId="0" applyFont="1" applyFill="1" applyBorder="1" applyAlignment="1" applyProtection="1">
      <alignment horizontal="center" vertical="center"/>
    </xf>
    <xf numFmtId="0" fontId="11" fillId="0" borderId="2" xfId="0" applyFont="1" applyBorder="1" applyAlignment="1" applyProtection="1">
      <alignment horizontal="center"/>
    </xf>
    <xf numFmtId="44" fontId="10" fillId="0" borderId="2" xfId="2" applyFont="1" applyBorder="1" applyProtection="1"/>
    <xf numFmtId="44" fontId="10" fillId="0" borderId="2" xfId="2" applyFont="1" applyBorder="1" applyAlignment="1" applyProtection="1">
      <alignment horizontal="center"/>
    </xf>
    <xf numFmtId="0" fontId="11" fillId="0" borderId="2" xfId="0" applyFont="1" applyBorder="1" applyAlignment="1" applyProtection="1">
      <alignment horizontal="center" wrapText="1"/>
    </xf>
    <xf numFmtId="0" fontId="10" fillId="0" borderId="0" xfId="0" applyFont="1" applyProtection="1"/>
    <xf numFmtId="0" fontId="0" fillId="0" borderId="0" xfId="0" applyFill="1" applyProtection="1"/>
    <xf numFmtId="0" fontId="14" fillId="8" borderId="0" xfId="0" applyFont="1" applyFill="1" applyAlignment="1" applyProtection="1">
      <alignment horizontal="left" vertical="center"/>
    </xf>
    <xf numFmtId="0" fontId="10" fillId="11" borderId="0" xfId="0" applyFont="1" applyFill="1" applyProtection="1"/>
    <xf numFmtId="0" fontId="15" fillId="11" borderId="0" xfId="0" applyFont="1" applyFill="1" applyProtection="1"/>
    <xf numFmtId="0" fontId="16" fillId="2" borderId="0" xfId="0" applyFont="1" applyFill="1"/>
    <xf numFmtId="0" fontId="17" fillId="2" borderId="7" xfId="0" applyFont="1" applyFill="1" applyBorder="1" applyProtection="1"/>
    <xf numFmtId="10" fontId="0" fillId="2" borderId="8" xfId="3" applyNumberFormat="1" applyFont="1" applyFill="1" applyBorder="1" applyProtection="1"/>
    <xf numFmtId="0" fontId="0" fillId="0" borderId="0" xfId="0" applyFill="1" applyBorder="1" applyProtection="1"/>
    <xf numFmtId="0" fontId="12" fillId="5" borderId="2" xfId="0" applyFont="1" applyFill="1" applyBorder="1" applyAlignment="1" applyProtection="1">
      <alignment horizontal="center" vertical="top" wrapText="1"/>
    </xf>
    <xf numFmtId="0" fontId="11" fillId="3" borderId="2" xfId="0" applyFont="1" applyFill="1" applyBorder="1" applyAlignment="1" applyProtection="1">
      <alignment horizontal="center" vertical="top" wrapText="1"/>
    </xf>
    <xf numFmtId="0" fontId="8" fillId="12" borderId="2" xfId="0" applyFont="1" applyFill="1" applyBorder="1" applyAlignment="1" applyProtection="1">
      <alignment horizontal="center" vertical="center"/>
    </xf>
    <xf numFmtId="164" fontId="0" fillId="2" borderId="8" xfId="2" applyNumberFormat="1" applyFont="1" applyFill="1" applyBorder="1" applyProtection="1"/>
    <xf numFmtId="165" fontId="0" fillId="0" borderId="6" xfId="0" applyNumberFormat="1" applyFill="1" applyBorder="1" applyAlignment="1">
      <alignment horizontal="center"/>
    </xf>
    <xf numFmtId="0" fontId="0" fillId="0" borderId="0" xfId="0" applyFill="1" applyBorder="1" applyAlignment="1"/>
    <xf numFmtId="166" fontId="0" fillId="0" borderId="0" xfId="0" applyNumberFormat="1"/>
    <xf numFmtId="0" fontId="0" fillId="0" borderId="1" xfId="0" applyBorder="1"/>
    <xf numFmtId="43" fontId="0" fillId="0" borderId="1" xfId="0" applyNumberFormat="1" applyBorder="1"/>
    <xf numFmtId="43" fontId="8" fillId="10" borderId="2" xfId="1" applyFont="1" applyFill="1" applyBorder="1" applyAlignment="1" applyProtection="1">
      <alignment horizontal="center" vertical="center"/>
    </xf>
    <xf numFmtId="167" fontId="10" fillId="7" borderId="2" xfId="1" applyNumberFormat="1" applyFont="1" applyFill="1" applyBorder="1" applyAlignment="1" applyProtection="1">
      <alignment horizontal="center"/>
      <protection locked="0"/>
    </xf>
    <xf numFmtId="0" fontId="0" fillId="0" borderId="0" xfId="0" applyFill="1" applyBorder="1" applyAlignment="1" applyProtection="1"/>
    <xf numFmtId="0" fontId="8" fillId="10" borderId="3" xfId="0" applyFont="1" applyFill="1" applyBorder="1" applyAlignment="1" applyProtection="1">
      <alignment horizontal="left" vertical="center" wrapText="1"/>
    </xf>
    <xf numFmtId="0" fontId="8" fillId="10" borderId="4" xfId="0" applyFont="1" applyFill="1" applyBorder="1" applyAlignment="1" applyProtection="1">
      <alignment horizontal="left" vertical="center" wrapText="1"/>
    </xf>
    <xf numFmtId="0" fontId="8" fillId="10" borderId="5" xfId="0" applyFont="1" applyFill="1" applyBorder="1" applyAlignment="1" applyProtection="1">
      <alignment horizontal="left" vertical="center" wrapText="1"/>
    </xf>
    <xf numFmtId="0" fontId="3" fillId="4" borderId="3"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3" fillId="4" borderId="5"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0" fontId="5" fillId="4" borderId="0" xfId="0" applyFont="1" applyFill="1" applyBorder="1" applyAlignment="1" applyProtection="1">
      <alignment horizontal="center" vertical="center"/>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6" fillId="6" borderId="2" xfId="0" applyFont="1" applyFill="1" applyBorder="1" applyAlignment="1" applyProtection="1">
      <alignment horizontal="left" vertical="center" wrapText="1"/>
    </xf>
  </cellXfs>
  <cellStyles count="4">
    <cellStyle name="Comma" xfId="1" builtinId="3"/>
    <cellStyle name="Currency" xfId="2" builtinId="4"/>
    <cellStyle name="Normal" xfId="0" builtinId="0"/>
    <cellStyle name="Percent" xfId="3" builtinId="5"/>
  </cellStyles>
  <dxfs count="3">
    <dxf>
      <font>
        <b/>
        <i val="0"/>
        <color rgb="FFFF0000"/>
      </font>
      <fill>
        <patternFill>
          <bgColor rgb="FFFFCCCC"/>
        </patternFill>
      </fill>
    </dxf>
    <dxf>
      <font>
        <b/>
        <i val="0"/>
        <color rgb="FF00B050"/>
      </font>
      <fill>
        <patternFill>
          <bgColor rgb="FFCCFFCC"/>
        </patternFill>
      </fill>
    </dxf>
    <dxf>
      <font>
        <b/>
        <i val="0"/>
        <color rgb="FFFF0000"/>
      </font>
    </dxf>
  </dxfs>
  <tableStyles count="0" defaultTableStyle="TableStyleMedium2" defaultPivotStyle="PivotStyleLight16"/>
  <colors>
    <mruColors>
      <color rgb="FFC0C0C0"/>
      <color rgb="FFCCFFCC"/>
      <color rgb="FFFFCCCC"/>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63"/>
  <sheetViews>
    <sheetView zoomScale="80" zoomScaleNormal="80" workbookViewId="0">
      <pane ySplit="2" topLeftCell="A126" activePane="bottomLeft" state="frozen"/>
      <selection pane="bottomLeft" activeCell="E146" sqref="E146"/>
    </sheetView>
  </sheetViews>
  <sheetFormatPr defaultRowHeight="15" x14ac:dyDescent="0.25"/>
  <cols>
    <col min="1" max="1" width="4.42578125" bestFit="1" customWidth="1"/>
    <col min="2" max="2" width="63.7109375" bestFit="1" customWidth="1"/>
    <col min="3" max="3" width="30.85546875" bestFit="1" customWidth="1"/>
    <col min="4" max="4" width="47.140625" bestFit="1" customWidth="1"/>
    <col min="5" max="5" width="11" bestFit="1" customWidth="1"/>
    <col min="6" max="6" width="30.85546875" bestFit="1" customWidth="1"/>
    <col min="7" max="7" width="23.42578125" bestFit="1" customWidth="1"/>
    <col min="8" max="9" width="16.140625" bestFit="1" customWidth="1"/>
    <col min="10" max="12" width="15" bestFit="1" customWidth="1"/>
    <col min="13" max="13" width="15.42578125" bestFit="1" customWidth="1"/>
    <col min="14" max="17" width="15" bestFit="1" customWidth="1"/>
    <col min="18" max="18" width="22.140625" customWidth="1"/>
    <col min="19" max="19" width="22.140625" bestFit="1" customWidth="1"/>
  </cols>
  <sheetData>
    <row r="1" spans="1:19" x14ac:dyDescent="0.25">
      <c r="J1" s="8">
        <v>1.67E-2</v>
      </c>
      <c r="K1" s="8">
        <v>1.67E-2</v>
      </c>
      <c r="L1" s="8">
        <f>$J$1*0.75</f>
        <v>1.2525E-2</v>
      </c>
      <c r="M1" s="8">
        <f>$K$1*0.75</f>
        <v>1.2525E-2</v>
      </c>
      <c r="N1" s="8">
        <f>$J$1*0.5</f>
        <v>8.3499999999999998E-3</v>
      </c>
      <c r="O1" s="8">
        <f>$K$1*0.5</f>
        <v>8.3499999999999998E-3</v>
      </c>
      <c r="P1" s="8">
        <f>$J$1*0.25</f>
        <v>4.1749999999999999E-3</v>
      </c>
      <c r="Q1" s="8">
        <f>$K$1*0.25</f>
        <v>4.1749999999999999E-3</v>
      </c>
    </row>
    <row r="2" spans="1:19" x14ac:dyDescent="0.25">
      <c r="A2" t="s">
        <v>138</v>
      </c>
      <c r="B2" t="s">
        <v>139</v>
      </c>
      <c r="C2" s="31" t="s">
        <v>471</v>
      </c>
      <c r="D2" t="s">
        <v>140</v>
      </c>
      <c r="E2" t="s">
        <v>141</v>
      </c>
      <c r="F2" t="s">
        <v>0</v>
      </c>
      <c r="G2" t="s">
        <v>1</v>
      </c>
      <c r="H2" s="7" t="s">
        <v>142</v>
      </c>
      <c r="I2" s="7" t="s">
        <v>143</v>
      </c>
      <c r="J2" t="s">
        <v>146</v>
      </c>
      <c r="K2" t="s">
        <v>147</v>
      </c>
      <c r="L2" t="s">
        <v>148</v>
      </c>
      <c r="M2" t="s">
        <v>149</v>
      </c>
      <c r="N2" t="s">
        <v>150</v>
      </c>
      <c r="O2" t="s">
        <v>151</v>
      </c>
      <c r="P2" t="s">
        <v>144</v>
      </c>
      <c r="Q2" t="s">
        <v>145</v>
      </c>
      <c r="R2" t="s">
        <v>425</v>
      </c>
      <c r="S2" t="s">
        <v>425</v>
      </c>
    </row>
    <row r="3" spans="1:19" x14ac:dyDescent="0.25">
      <c r="A3">
        <v>1</v>
      </c>
      <c r="B3" t="s">
        <v>2</v>
      </c>
      <c r="C3">
        <v>4855.2</v>
      </c>
      <c r="D3" s="1">
        <v>985882</v>
      </c>
      <c r="E3">
        <v>0.35060000000000002</v>
      </c>
      <c r="F3" s="1">
        <f>D3/(1-E3)</f>
        <v>1518142.9011395134</v>
      </c>
      <c r="G3" s="2">
        <f>F3-D3</f>
        <v>532260.90113951336</v>
      </c>
      <c r="H3" s="2">
        <f>(0.03/0.0467)*$D3</f>
        <v>633328.90792291216</v>
      </c>
      <c r="I3" s="2">
        <f>(0.03/0.0467)*$G3</f>
        <v>341923.4910960471</v>
      </c>
      <c r="J3" s="2">
        <f>(J$1/0.0467)*$D3</f>
        <v>352553.09207708779</v>
      </c>
      <c r="K3" s="2">
        <f>(K$1/0.0467)*$G3</f>
        <v>190337.41004346623</v>
      </c>
      <c r="L3" s="2">
        <f>(L$1/0.0467)*$D3</f>
        <v>264414.81905781588</v>
      </c>
      <c r="M3" s="2">
        <f>(M$1/0.0467)*$G3</f>
        <v>142753.05753259969</v>
      </c>
      <c r="N3" s="2">
        <f>(N$1/0.0467)*$D3</f>
        <v>176276.54603854389</v>
      </c>
      <c r="O3" s="2">
        <f>(O$1/0.0467)*$G3</f>
        <v>95168.705021733113</v>
      </c>
      <c r="P3" s="2">
        <f>(P$1/0.0467)*$D3</f>
        <v>88138.273019271946</v>
      </c>
      <c r="Q3" s="2">
        <f>(Q$1/0.0467)*$G3</f>
        <v>47584.352510866556</v>
      </c>
      <c r="R3" s="2">
        <f>IF(Calculator!$F$10/0.02&gt;1,1*J3,Calculator!$F$10/0.02)*J3</f>
        <v>0</v>
      </c>
      <c r="S3" s="2">
        <f>IF(Calculator!$F$10/0.02&gt;1,1*K3,Calculator!$F$10/0.02)*K3</f>
        <v>0</v>
      </c>
    </row>
    <row r="4" spans="1:19" x14ac:dyDescent="0.25">
      <c r="A4">
        <v>2</v>
      </c>
      <c r="B4" t="s">
        <v>3</v>
      </c>
      <c r="C4">
        <v>13653.5</v>
      </c>
      <c r="D4" s="1">
        <v>1247556</v>
      </c>
      <c r="E4">
        <v>0.67800000000000005</v>
      </c>
      <c r="F4" s="1">
        <f t="shared" ref="F4:F67" si="0">D4/(1-E4)</f>
        <v>3874397.5155279511</v>
      </c>
      <c r="G4" s="2">
        <f t="shared" ref="G4:G67" si="1">F4-D4</f>
        <v>2626841.5155279511</v>
      </c>
      <c r="H4" s="2">
        <f t="shared" ref="H4:H67" si="2">(0.03/0.0467)*$D4</f>
        <v>801427.83725910063</v>
      </c>
      <c r="I4" s="2">
        <f t="shared" ref="I4:I67" si="3">(0.03/0.0467)*$G4</f>
        <v>1687478.4896325166</v>
      </c>
      <c r="J4" s="2">
        <f t="shared" ref="J4:J67" si="4">(J$1/0.0467)*$D4</f>
        <v>446128.16274089931</v>
      </c>
      <c r="K4" s="2">
        <f t="shared" ref="K4:K67" si="5">(K$1/0.0467)*$G4</f>
        <v>939363.02589543432</v>
      </c>
      <c r="L4" s="2">
        <f t="shared" ref="L4:L67" si="6">(L$1/0.0467)*$D4</f>
        <v>334596.12205567455</v>
      </c>
      <c r="M4" s="2">
        <f t="shared" ref="M4:M67" si="7">(M$1/0.0467)*$G4</f>
        <v>704522.26942157582</v>
      </c>
      <c r="N4" s="2">
        <f t="shared" ref="N4:N67" si="8">(N$1/0.0467)*$D4</f>
        <v>223064.08137044965</v>
      </c>
      <c r="O4" s="2">
        <f t="shared" ref="O4:O67" si="9">(O$1/0.0467)*$G4</f>
        <v>469681.51294771716</v>
      </c>
      <c r="P4" s="2">
        <f t="shared" ref="P4:P67" si="10">(P$1/0.0467)*$D4</f>
        <v>111532.04068522483</v>
      </c>
      <c r="Q4" s="2">
        <f t="shared" ref="Q4:Q67" si="11">(Q$1/0.0467)*$G4</f>
        <v>234840.75647385858</v>
      </c>
      <c r="R4" s="2">
        <f>IF(Calculator!$F$10/0.02&gt;1,1*J4,Calculator!$F$10/0.02)*J4</f>
        <v>0</v>
      </c>
      <c r="S4" s="2">
        <f>IF(Calculator!$F$10/0.02&gt;1,1*K4,Calculator!$F$10/0.02)*K4</f>
        <v>0</v>
      </c>
    </row>
    <row r="5" spans="1:19" x14ac:dyDescent="0.25">
      <c r="A5">
        <v>3</v>
      </c>
      <c r="B5" t="s">
        <v>4</v>
      </c>
      <c r="C5">
        <v>1875.2</v>
      </c>
      <c r="D5" s="1">
        <v>409091</v>
      </c>
      <c r="E5">
        <v>0.28989999999999999</v>
      </c>
      <c r="F5" s="1">
        <f t="shared" si="0"/>
        <v>576103.36572313763</v>
      </c>
      <c r="G5" s="2">
        <f t="shared" si="1"/>
        <v>167012.36572313763</v>
      </c>
      <c r="H5" s="2">
        <f t="shared" si="2"/>
        <v>262799.35760171304</v>
      </c>
      <c r="I5" s="2">
        <f t="shared" si="3"/>
        <v>107288.45763798991</v>
      </c>
      <c r="J5" s="2">
        <f t="shared" si="4"/>
        <v>146291.64239828693</v>
      </c>
      <c r="K5" s="2">
        <f t="shared" si="5"/>
        <v>59723.908085147712</v>
      </c>
      <c r="L5" s="2">
        <f t="shared" si="6"/>
        <v>109718.73179871522</v>
      </c>
      <c r="M5" s="2">
        <f t="shared" si="7"/>
        <v>44792.931063860793</v>
      </c>
      <c r="N5" s="2">
        <f t="shared" si="8"/>
        <v>73145.821199143465</v>
      </c>
      <c r="O5" s="2">
        <f t="shared" si="9"/>
        <v>29861.954042573856</v>
      </c>
      <c r="P5" s="2">
        <f t="shared" si="10"/>
        <v>36572.910599571733</v>
      </c>
      <c r="Q5" s="2">
        <f t="shared" si="11"/>
        <v>14930.977021286928</v>
      </c>
      <c r="R5" s="2">
        <f>IF(Calculator!$F$10/0.02&gt;1,1*J5,Calculator!$F$10/0.02)*J5</f>
        <v>0</v>
      </c>
      <c r="S5" s="2">
        <f>IF(Calculator!$F$10/0.02&gt;1,1*K5,Calculator!$F$10/0.02)*K5</f>
        <v>0</v>
      </c>
    </row>
    <row r="6" spans="1:19" x14ac:dyDescent="0.25">
      <c r="A6">
        <v>4</v>
      </c>
      <c r="B6" t="s">
        <v>5</v>
      </c>
      <c r="C6">
        <v>1674.35</v>
      </c>
      <c r="D6" s="1">
        <v>347968</v>
      </c>
      <c r="E6">
        <v>0.3231</v>
      </c>
      <c r="F6" s="1">
        <f t="shared" si="0"/>
        <v>514061.16117594915</v>
      </c>
      <c r="G6" s="2">
        <f t="shared" si="1"/>
        <v>166093.16117594915</v>
      </c>
      <c r="H6" s="2">
        <f t="shared" si="2"/>
        <v>223534.04710920769</v>
      </c>
      <c r="I6" s="2">
        <f t="shared" si="3"/>
        <v>106697.9622115305</v>
      </c>
      <c r="J6" s="2">
        <f t="shared" si="4"/>
        <v>124433.95289079228</v>
      </c>
      <c r="K6" s="2">
        <f t="shared" si="5"/>
        <v>59395.198964418647</v>
      </c>
      <c r="L6" s="2">
        <f t="shared" si="6"/>
        <v>93325.464668094224</v>
      </c>
      <c r="M6" s="2">
        <f t="shared" si="7"/>
        <v>44546.399223313987</v>
      </c>
      <c r="N6" s="2">
        <f t="shared" si="8"/>
        <v>62216.97644539614</v>
      </c>
      <c r="O6" s="2">
        <f t="shared" si="9"/>
        <v>29697.599482209323</v>
      </c>
      <c r="P6" s="2">
        <f t="shared" si="10"/>
        <v>31108.48822269807</v>
      </c>
      <c r="Q6" s="2">
        <f t="shared" si="11"/>
        <v>14848.799741104662</v>
      </c>
      <c r="R6" s="2">
        <f>IF(Calculator!$F$10/0.02&gt;1,1*J6,Calculator!$F$10/0.02)*J6</f>
        <v>0</v>
      </c>
      <c r="S6" s="2">
        <f>IF(Calculator!$F$10/0.02&gt;1,1*K6,Calculator!$F$10/0.02)*K6</f>
        <v>0</v>
      </c>
    </row>
    <row r="7" spans="1:19" x14ac:dyDescent="0.25">
      <c r="A7">
        <v>5</v>
      </c>
      <c r="B7" t="s">
        <v>6</v>
      </c>
      <c r="C7">
        <v>3855.65</v>
      </c>
      <c r="D7" s="1">
        <v>816521</v>
      </c>
      <c r="E7">
        <v>0.30730000000000002</v>
      </c>
      <c r="F7" s="1">
        <f t="shared" si="0"/>
        <v>1178751.2631730908</v>
      </c>
      <c r="G7" s="2">
        <f t="shared" si="1"/>
        <v>362230.26317309076</v>
      </c>
      <c r="H7" s="2">
        <f t="shared" si="2"/>
        <v>524531.69164882228</v>
      </c>
      <c r="I7" s="2">
        <f t="shared" si="3"/>
        <v>232696.10053945871</v>
      </c>
      <c r="J7" s="2">
        <f t="shared" si="4"/>
        <v>291989.30835117772</v>
      </c>
      <c r="K7" s="2">
        <f t="shared" si="5"/>
        <v>129534.16263363202</v>
      </c>
      <c r="L7" s="2">
        <f t="shared" si="6"/>
        <v>218991.98126338332</v>
      </c>
      <c r="M7" s="2">
        <f t="shared" si="7"/>
        <v>97150.621975224029</v>
      </c>
      <c r="N7" s="2">
        <f t="shared" si="8"/>
        <v>145994.65417558886</v>
      </c>
      <c r="O7" s="2">
        <f t="shared" si="9"/>
        <v>64767.081316816009</v>
      </c>
      <c r="P7" s="2">
        <f t="shared" si="10"/>
        <v>72997.327087794431</v>
      </c>
      <c r="Q7" s="2">
        <f t="shared" si="11"/>
        <v>32383.540658408005</v>
      </c>
      <c r="R7" s="2">
        <f>IF(Calculator!$F$10/0.02&gt;1,1*J7,Calculator!$F$10/0.02)*J7</f>
        <v>0</v>
      </c>
      <c r="S7" s="2">
        <f>IF(Calculator!$F$10/0.02&gt;1,1*K7,Calculator!$F$10/0.02)*K7</f>
        <v>0</v>
      </c>
    </row>
    <row r="8" spans="1:19" x14ac:dyDescent="0.25">
      <c r="A8">
        <v>6</v>
      </c>
      <c r="B8" t="s">
        <v>7</v>
      </c>
      <c r="C8">
        <v>2118.85</v>
      </c>
      <c r="D8" s="1">
        <v>446872</v>
      </c>
      <c r="E8">
        <v>0.29499999999999998</v>
      </c>
      <c r="F8" s="1">
        <f t="shared" si="0"/>
        <v>633860.99290780141</v>
      </c>
      <c r="G8" s="2">
        <f t="shared" si="1"/>
        <v>186988.99290780141</v>
      </c>
      <c r="H8" s="2">
        <f t="shared" si="2"/>
        <v>287069.80728051392</v>
      </c>
      <c r="I8" s="2">
        <f t="shared" si="3"/>
        <v>120121.40872021503</v>
      </c>
      <c r="J8" s="2">
        <f t="shared" si="4"/>
        <v>159802.19271948608</v>
      </c>
      <c r="K8" s="2">
        <f t="shared" si="5"/>
        <v>66867.58418758637</v>
      </c>
      <c r="L8" s="2">
        <f t="shared" si="6"/>
        <v>119851.64453961457</v>
      </c>
      <c r="M8" s="2">
        <f t="shared" si="7"/>
        <v>50150.688140689781</v>
      </c>
      <c r="N8" s="2">
        <f t="shared" si="8"/>
        <v>79901.096359743038</v>
      </c>
      <c r="O8" s="2">
        <f t="shared" si="9"/>
        <v>33433.792093793185</v>
      </c>
      <c r="P8" s="2">
        <f t="shared" si="10"/>
        <v>39950.548179871519</v>
      </c>
      <c r="Q8" s="2">
        <f t="shared" si="11"/>
        <v>16716.896046896592</v>
      </c>
      <c r="R8" s="2">
        <f>IF(Calculator!$F$10/0.02&gt;1,1*J8,Calculator!$F$10/0.02)*J8</f>
        <v>0</v>
      </c>
      <c r="S8" s="2">
        <f>IF(Calculator!$F$10/0.02&gt;1,1*K8,Calculator!$F$10/0.02)*K8</f>
        <v>0</v>
      </c>
    </row>
    <row r="9" spans="1:19" x14ac:dyDescent="0.25">
      <c r="A9">
        <v>7</v>
      </c>
      <c r="B9" t="s">
        <v>8</v>
      </c>
      <c r="C9">
        <v>27068.95</v>
      </c>
      <c r="D9" s="1">
        <v>1713126</v>
      </c>
      <c r="E9">
        <v>0.8</v>
      </c>
      <c r="F9" s="1">
        <f t="shared" si="0"/>
        <v>8565630.0000000019</v>
      </c>
      <c r="G9" s="2">
        <f t="shared" si="1"/>
        <v>6852504.0000000019</v>
      </c>
      <c r="H9" s="2">
        <f t="shared" si="2"/>
        <v>1100509.2077087795</v>
      </c>
      <c r="I9" s="2">
        <f t="shared" si="3"/>
        <v>4402036.8308351189</v>
      </c>
      <c r="J9" s="2">
        <f t="shared" si="4"/>
        <v>612616.79229122051</v>
      </c>
      <c r="K9" s="2">
        <f t="shared" si="5"/>
        <v>2450467.169164883</v>
      </c>
      <c r="L9" s="2">
        <f t="shared" si="6"/>
        <v>459462.59421841544</v>
      </c>
      <c r="M9" s="2">
        <f t="shared" si="7"/>
        <v>1837850.3768736625</v>
      </c>
      <c r="N9" s="2">
        <f t="shared" si="8"/>
        <v>306308.39614561026</v>
      </c>
      <c r="O9" s="2">
        <f t="shared" si="9"/>
        <v>1225233.5845824415</v>
      </c>
      <c r="P9" s="2">
        <f t="shared" si="10"/>
        <v>153154.19807280513</v>
      </c>
      <c r="Q9" s="2">
        <f t="shared" si="11"/>
        <v>612616.79229122074</v>
      </c>
      <c r="R9" s="2">
        <f>IF(Calculator!$F$10/0.02&gt;1,1*J9,Calculator!$F$10/0.02)*J9</f>
        <v>0</v>
      </c>
      <c r="S9" s="2">
        <f>IF(Calculator!$F$10/0.02&gt;1,1*K9,Calculator!$F$10/0.02)*K9</f>
        <v>0</v>
      </c>
    </row>
    <row r="10" spans="1:19" x14ac:dyDescent="0.25">
      <c r="A10">
        <v>8</v>
      </c>
      <c r="B10" t="s">
        <v>9</v>
      </c>
      <c r="C10">
        <v>9872.1</v>
      </c>
      <c r="D10" s="1">
        <v>1674353</v>
      </c>
      <c r="E10">
        <v>0.36020000000000002</v>
      </c>
      <c r="F10" s="1">
        <f t="shared" si="0"/>
        <v>2616994.3732416383</v>
      </c>
      <c r="G10" s="2">
        <f t="shared" si="1"/>
        <v>942641.3732416383</v>
      </c>
      <c r="H10" s="2">
        <f t="shared" si="2"/>
        <v>1075601.4989293362</v>
      </c>
      <c r="I10" s="2">
        <f t="shared" si="3"/>
        <v>605551.20336721942</v>
      </c>
      <c r="J10" s="2">
        <f t="shared" si="4"/>
        <v>598751.5010706638</v>
      </c>
      <c r="K10" s="2">
        <f t="shared" si="5"/>
        <v>337090.16987441882</v>
      </c>
      <c r="L10" s="2">
        <f t="shared" si="6"/>
        <v>449063.62580299791</v>
      </c>
      <c r="M10" s="2">
        <f t="shared" si="7"/>
        <v>252817.62740581416</v>
      </c>
      <c r="N10" s="2">
        <f t="shared" si="8"/>
        <v>299375.7505353319</v>
      </c>
      <c r="O10" s="2">
        <f t="shared" si="9"/>
        <v>168545.08493720941</v>
      </c>
      <c r="P10" s="2">
        <f t="shared" si="10"/>
        <v>149687.87526766595</v>
      </c>
      <c r="Q10" s="2">
        <f t="shared" si="11"/>
        <v>84272.542468604704</v>
      </c>
      <c r="R10" s="2">
        <f>IF(Calculator!$F$10/0.02&gt;1,1*J10,Calculator!$F$10/0.02)*J10</f>
        <v>0</v>
      </c>
      <c r="S10" s="2">
        <f>IF(Calculator!$F$10/0.02&gt;1,1*K10,Calculator!$F$10/0.02)*K10</f>
        <v>0</v>
      </c>
    </row>
    <row r="11" spans="1:19" x14ac:dyDescent="0.25">
      <c r="A11">
        <v>9</v>
      </c>
      <c r="B11" t="s">
        <v>10</v>
      </c>
      <c r="C11">
        <v>497.1</v>
      </c>
      <c r="D11" s="1">
        <v>35270</v>
      </c>
      <c r="E11">
        <v>0.8</v>
      </c>
      <c r="F11" s="1">
        <f t="shared" si="0"/>
        <v>176350.00000000003</v>
      </c>
      <c r="G11" s="2">
        <f t="shared" si="1"/>
        <v>141080.00000000003</v>
      </c>
      <c r="H11" s="2">
        <f t="shared" si="2"/>
        <v>22657.387580299786</v>
      </c>
      <c r="I11" s="2">
        <f t="shared" si="3"/>
        <v>90629.55032119916</v>
      </c>
      <c r="J11" s="2">
        <f t="shared" si="4"/>
        <v>12612.612419700214</v>
      </c>
      <c r="K11" s="2">
        <f t="shared" si="5"/>
        <v>50450.449678800862</v>
      </c>
      <c r="L11" s="2">
        <f t="shared" si="6"/>
        <v>9459.4593147751621</v>
      </c>
      <c r="M11" s="2">
        <f t="shared" si="7"/>
        <v>37837.837259100656</v>
      </c>
      <c r="N11" s="2">
        <f t="shared" si="8"/>
        <v>6306.3062098501068</v>
      </c>
      <c r="O11" s="2">
        <f t="shared" si="9"/>
        <v>25225.224839400431</v>
      </c>
      <c r="P11" s="2">
        <f t="shared" si="10"/>
        <v>3153.1531049250534</v>
      </c>
      <c r="Q11" s="2">
        <f t="shared" si="11"/>
        <v>12612.612419700215</v>
      </c>
      <c r="R11" s="2">
        <f>IF(Calculator!$F$10/0.02&gt;1,1*J11,Calculator!$F$10/0.02)*J11</f>
        <v>0</v>
      </c>
      <c r="S11" s="2">
        <f>IF(Calculator!$F$10/0.02&gt;1,1*K11,Calculator!$F$10/0.02)*K11</f>
        <v>0</v>
      </c>
    </row>
    <row r="12" spans="1:19" x14ac:dyDescent="0.25">
      <c r="A12">
        <v>10</v>
      </c>
      <c r="B12" t="s">
        <v>11</v>
      </c>
      <c r="C12">
        <v>9333.0499999999993</v>
      </c>
      <c r="D12" s="1">
        <v>1791528</v>
      </c>
      <c r="E12">
        <v>0.31319999999999998</v>
      </c>
      <c r="F12" s="1">
        <f t="shared" si="0"/>
        <v>2608514.8514851481</v>
      </c>
      <c r="G12" s="2">
        <f t="shared" si="1"/>
        <v>816986.85148514807</v>
      </c>
      <c r="H12" s="2">
        <f t="shared" si="2"/>
        <v>1150874.5182012848</v>
      </c>
      <c r="I12" s="2">
        <f t="shared" si="3"/>
        <v>524830.95384484879</v>
      </c>
      <c r="J12" s="2">
        <f t="shared" si="4"/>
        <v>640653.48179871519</v>
      </c>
      <c r="K12" s="2">
        <f t="shared" si="5"/>
        <v>292155.89764029917</v>
      </c>
      <c r="L12" s="2">
        <f t="shared" si="6"/>
        <v>480490.11134903645</v>
      </c>
      <c r="M12" s="2">
        <f t="shared" si="7"/>
        <v>219116.92323022443</v>
      </c>
      <c r="N12" s="2">
        <f t="shared" si="8"/>
        <v>320326.7408993576</v>
      </c>
      <c r="O12" s="2">
        <f t="shared" si="9"/>
        <v>146077.94882014958</v>
      </c>
      <c r="P12" s="2">
        <f t="shared" si="10"/>
        <v>160163.3704496788</v>
      </c>
      <c r="Q12" s="2">
        <f t="shared" si="11"/>
        <v>73038.974410074792</v>
      </c>
      <c r="R12" s="2">
        <f>IF(Calculator!$F$10/0.02&gt;1,1*J12,Calculator!$F$10/0.02)*J12</f>
        <v>0</v>
      </c>
      <c r="S12" s="2">
        <f>IF(Calculator!$F$10/0.02&gt;1,1*K12,Calculator!$F$10/0.02)*K12</f>
        <v>0</v>
      </c>
    </row>
    <row r="13" spans="1:19" x14ac:dyDescent="0.25">
      <c r="A13">
        <v>11</v>
      </c>
      <c r="B13" t="s">
        <v>12</v>
      </c>
      <c r="C13">
        <v>692.85</v>
      </c>
      <c r="D13" s="1">
        <v>144795</v>
      </c>
      <c r="E13">
        <v>0.307</v>
      </c>
      <c r="F13" s="1">
        <f t="shared" si="0"/>
        <v>208939.39393939392</v>
      </c>
      <c r="G13" s="2">
        <f t="shared" si="1"/>
        <v>64144.393939393922</v>
      </c>
      <c r="H13" s="2">
        <f t="shared" si="2"/>
        <v>93016.059957173449</v>
      </c>
      <c r="I13" s="2">
        <f t="shared" si="3"/>
        <v>41206.248783336567</v>
      </c>
      <c r="J13" s="2">
        <f t="shared" si="4"/>
        <v>51778.940042826551</v>
      </c>
      <c r="K13" s="2">
        <f t="shared" si="5"/>
        <v>22938.145156057355</v>
      </c>
      <c r="L13" s="2">
        <f t="shared" si="6"/>
        <v>38834.20503211992</v>
      </c>
      <c r="M13" s="2">
        <f t="shared" si="7"/>
        <v>17203.608867043018</v>
      </c>
      <c r="N13" s="2">
        <f t="shared" si="8"/>
        <v>25889.470021413275</v>
      </c>
      <c r="O13" s="2">
        <f t="shared" si="9"/>
        <v>11469.072578028678</v>
      </c>
      <c r="P13" s="2">
        <f t="shared" si="10"/>
        <v>12944.735010706638</v>
      </c>
      <c r="Q13" s="2">
        <f t="shared" si="11"/>
        <v>5734.5362890143388</v>
      </c>
      <c r="R13" s="2">
        <f>IF(Calculator!$F$10/0.02&gt;1,1*J13,Calculator!$F$10/0.02)*J13</f>
        <v>0</v>
      </c>
      <c r="S13" s="2">
        <f>IF(Calculator!$F$10/0.02&gt;1,1*K13,Calculator!$F$10/0.02)*K13</f>
        <v>0</v>
      </c>
    </row>
    <row r="14" spans="1:19" x14ac:dyDescent="0.25">
      <c r="A14">
        <v>12</v>
      </c>
      <c r="B14" t="s">
        <v>13</v>
      </c>
      <c r="C14">
        <v>4498.3</v>
      </c>
      <c r="D14" s="1">
        <v>784406</v>
      </c>
      <c r="E14">
        <v>0.3856</v>
      </c>
      <c r="F14" s="1">
        <f t="shared" si="0"/>
        <v>1276702.4739583333</v>
      </c>
      <c r="G14" s="2">
        <f t="shared" si="1"/>
        <v>492296.47395833326</v>
      </c>
      <c r="H14" s="2">
        <f t="shared" si="2"/>
        <v>503901.07066381152</v>
      </c>
      <c r="I14" s="2">
        <f t="shared" si="3"/>
        <v>316250.41153640248</v>
      </c>
      <c r="J14" s="2">
        <f t="shared" si="4"/>
        <v>280504.92933618842</v>
      </c>
      <c r="K14" s="2">
        <f t="shared" si="5"/>
        <v>176046.06242193072</v>
      </c>
      <c r="L14" s="2">
        <f t="shared" si="6"/>
        <v>210378.69700214136</v>
      </c>
      <c r="M14" s="2">
        <f t="shared" si="7"/>
        <v>132034.54681644807</v>
      </c>
      <c r="N14" s="2">
        <f t="shared" si="8"/>
        <v>140252.46466809421</v>
      </c>
      <c r="O14" s="2">
        <f t="shared" si="9"/>
        <v>88023.031210965361</v>
      </c>
      <c r="P14" s="2">
        <f t="shared" si="10"/>
        <v>70126.232334047105</v>
      </c>
      <c r="Q14" s="2">
        <f t="shared" si="11"/>
        <v>44011.51560548268</v>
      </c>
      <c r="R14" s="2">
        <f>IF(Calculator!$F$10/0.02&gt;1,1*J14,Calculator!$F$10/0.02)*J14</f>
        <v>0</v>
      </c>
      <c r="S14" s="2">
        <f>IF(Calculator!$F$10/0.02&gt;1,1*K14,Calculator!$F$10/0.02)*K14</f>
        <v>0</v>
      </c>
    </row>
    <row r="15" spans="1:19" x14ac:dyDescent="0.25">
      <c r="A15">
        <v>13</v>
      </c>
      <c r="B15" t="s">
        <v>14</v>
      </c>
      <c r="C15">
        <v>1487.55</v>
      </c>
      <c r="D15" s="1">
        <v>340632</v>
      </c>
      <c r="E15">
        <v>0.35370000000000001</v>
      </c>
      <c r="F15" s="1">
        <f t="shared" si="0"/>
        <v>527049.35788333591</v>
      </c>
      <c r="G15" s="2">
        <f t="shared" si="1"/>
        <v>186417.35788333591</v>
      </c>
      <c r="H15" s="2">
        <f t="shared" si="2"/>
        <v>218821.41327623127</v>
      </c>
      <c r="I15" s="2">
        <f t="shared" si="3"/>
        <v>119754.19135974468</v>
      </c>
      <c r="J15" s="2">
        <f t="shared" si="4"/>
        <v>121810.58672376873</v>
      </c>
      <c r="K15" s="2">
        <f t="shared" si="5"/>
        <v>66663.166523591208</v>
      </c>
      <c r="L15" s="2">
        <f t="shared" si="6"/>
        <v>91357.940042826565</v>
      </c>
      <c r="M15" s="2">
        <f t="shared" si="7"/>
        <v>49997.374892693413</v>
      </c>
      <c r="N15" s="2">
        <f t="shared" si="8"/>
        <v>60905.293361884367</v>
      </c>
      <c r="O15" s="2">
        <f t="shared" si="9"/>
        <v>33331.583261795604</v>
      </c>
      <c r="P15" s="2">
        <f t="shared" si="10"/>
        <v>30452.646680942184</v>
      </c>
      <c r="Q15" s="2">
        <f t="shared" si="11"/>
        <v>16665.791630897802</v>
      </c>
      <c r="R15" s="2">
        <f>IF(Calculator!$F$10/0.02&gt;1,1*J15,Calculator!$F$10/0.02)*J15</f>
        <v>0</v>
      </c>
      <c r="S15" s="2">
        <f>IF(Calculator!$F$10/0.02&gt;1,1*K15,Calculator!$F$10/0.02)*K15</f>
        <v>0</v>
      </c>
    </row>
    <row r="16" spans="1:19" x14ac:dyDescent="0.25">
      <c r="A16">
        <v>14</v>
      </c>
      <c r="B16" t="s">
        <v>15</v>
      </c>
      <c r="C16">
        <v>2548.15</v>
      </c>
      <c r="D16" s="1">
        <v>554278</v>
      </c>
      <c r="E16">
        <v>0.30780000000000002</v>
      </c>
      <c r="F16" s="1">
        <f t="shared" si="0"/>
        <v>800748.33863045368</v>
      </c>
      <c r="G16" s="2">
        <f t="shared" si="1"/>
        <v>246470.33863045368</v>
      </c>
      <c r="H16" s="2">
        <f t="shared" si="2"/>
        <v>356067.23768736614</v>
      </c>
      <c r="I16" s="2">
        <f t="shared" si="3"/>
        <v>158332.12331720794</v>
      </c>
      <c r="J16" s="2">
        <f t="shared" si="4"/>
        <v>198210.76231263383</v>
      </c>
      <c r="K16" s="2">
        <f t="shared" si="5"/>
        <v>88138.215313245746</v>
      </c>
      <c r="L16" s="2">
        <f t="shared" si="6"/>
        <v>148658.07173447538</v>
      </c>
      <c r="M16" s="2">
        <f t="shared" si="7"/>
        <v>66103.661484934317</v>
      </c>
      <c r="N16" s="2">
        <f t="shared" si="8"/>
        <v>99105.381156316915</v>
      </c>
      <c r="O16" s="2">
        <f t="shared" si="9"/>
        <v>44069.107656622873</v>
      </c>
      <c r="P16" s="2">
        <f t="shared" si="10"/>
        <v>49552.690578158457</v>
      </c>
      <c r="Q16" s="2">
        <f t="shared" si="11"/>
        <v>22034.553828311437</v>
      </c>
      <c r="R16" s="2">
        <f>IF(Calculator!$F$10/0.02&gt;1,1*J16,Calculator!$F$10/0.02)*J16</f>
        <v>0</v>
      </c>
      <c r="S16" s="2">
        <f>IF(Calculator!$F$10/0.02&gt;1,1*K16,Calculator!$F$10/0.02)*K16</f>
        <v>0</v>
      </c>
    </row>
    <row r="17" spans="1:19" x14ac:dyDescent="0.25">
      <c r="A17">
        <v>15</v>
      </c>
      <c r="B17" t="s">
        <v>16</v>
      </c>
      <c r="C17">
        <v>2014.05</v>
      </c>
      <c r="D17" s="1">
        <v>421434</v>
      </c>
      <c r="E17">
        <v>0.34849999999999998</v>
      </c>
      <c r="F17" s="1">
        <f t="shared" si="0"/>
        <v>646867.22947045288</v>
      </c>
      <c r="G17" s="2">
        <f t="shared" si="1"/>
        <v>225433.22947045288</v>
      </c>
      <c r="H17" s="2">
        <f t="shared" si="2"/>
        <v>270728.47965738759</v>
      </c>
      <c r="I17" s="2">
        <f t="shared" si="3"/>
        <v>144817.92043069776</v>
      </c>
      <c r="J17" s="2">
        <f t="shared" si="4"/>
        <v>150705.52034261241</v>
      </c>
      <c r="K17" s="2">
        <f t="shared" si="5"/>
        <v>80615.309039755099</v>
      </c>
      <c r="L17" s="2">
        <f t="shared" si="6"/>
        <v>113029.14025695932</v>
      </c>
      <c r="M17" s="2">
        <f t="shared" si="7"/>
        <v>60461.481779816328</v>
      </c>
      <c r="N17" s="2">
        <f t="shared" si="8"/>
        <v>75352.760171306203</v>
      </c>
      <c r="O17" s="2">
        <f t="shared" si="9"/>
        <v>40307.654519877549</v>
      </c>
      <c r="P17" s="2">
        <f t="shared" si="10"/>
        <v>37676.380085653102</v>
      </c>
      <c r="Q17" s="2">
        <f t="shared" si="11"/>
        <v>20153.827259938775</v>
      </c>
      <c r="R17" s="2">
        <f>IF(Calculator!$F$10/0.02&gt;1,1*J17,Calculator!$F$10/0.02)*J17</f>
        <v>0</v>
      </c>
      <c r="S17" s="2">
        <f>IF(Calculator!$F$10/0.02&gt;1,1*K17,Calculator!$F$10/0.02)*K17</f>
        <v>0</v>
      </c>
    </row>
    <row r="18" spans="1:19" x14ac:dyDescent="0.25">
      <c r="A18">
        <v>16</v>
      </c>
      <c r="B18" t="s">
        <v>17</v>
      </c>
      <c r="C18">
        <v>7612.35</v>
      </c>
      <c r="D18" s="1">
        <v>1502641</v>
      </c>
      <c r="E18">
        <v>0.28510000000000002</v>
      </c>
      <c r="F18" s="1">
        <f t="shared" si="0"/>
        <v>2101889.7747936775</v>
      </c>
      <c r="G18" s="2">
        <f t="shared" si="1"/>
        <v>599248.7747936775</v>
      </c>
      <c r="H18" s="2">
        <f t="shared" si="2"/>
        <v>965294.00428265519</v>
      </c>
      <c r="I18" s="2">
        <f t="shared" si="3"/>
        <v>384956.38637709472</v>
      </c>
      <c r="J18" s="2">
        <f t="shared" si="4"/>
        <v>537346.99571734469</v>
      </c>
      <c r="K18" s="2">
        <f t="shared" si="5"/>
        <v>214292.38841658275</v>
      </c>
      <c r="L18" s="2">
        <f t="shared" si="6"/>
        <v>403010.2467880086</v>
      </c>
      <c r="M18" s="2">
        <f t="shared" si="7"/>
        <v>160719.29131243707</v>
      </c>
      <c r="N18" s="2">
        <f t="shared" si="8"/>
        <v>268673.49785867234</v>
      </c>
      <c r="O18" s="2">
        <f t="shared" si="9"/>
        <v>107146.19420829137</v>
      </c>
      <c r="P18" s="2">
        <f t="shared" si="10"/>
        <v>134336.74892933617</v>
      </c>
      <c r="Q18" s="2">
        <f t="shared" si="11"/>
        <v>53573.097104145687</v>
      </c>
      <c r="R18" s="2">
        <f>IF(Calculator!$F$10/0.02&gt;1,1*J18,Calculator!$F$10/0.02)*J18</f>
        <v>0</v>
      </c>
      <c r="S18" s="2">
        <f>IF(Calculator!$F$10/0.02&gt;1,1*K18,Calculator!$F$10/0.02)*K18</f>
        <v>0</v>
      </c>
    </row>
    <row r="19" spans="1:19" x14ac:dyDescent="0.25">
      <c r="A19">
        <v>17</v>
      </c>
      <c r="B19" t="s">
        <v>18</v>
      </c>
      <c r="C19">
        <v>4030.7</v>
      </c>
      <c r="D19" s="1">
        <v>762225</v>
      </c>
      <c r="E19">
        <v>0.34460000000000002</v>
      </c>
      <c r="F19" s="1">
        <f t="shared" si="0"/>
        <v>1162992.0659139457</v>
      </c>
      <c r="G19" s="2">
        <f t="shared" si="1"/>
        <v>400767.06591394567</v>
      </c>
      <c r="H19" s="2">
        <f t="shared" si="2"/>
        <v>489652.03426124196</v>
      </c>
      <c r="I19" s="2">
        <f t="shared" si="3"/>
        <v>257452.07660424773</v>
      </c>
      <c r="J19" s="2">
        <f t="shared" si="4"/>
        <v>272572.96573875804</v>
      </c>
      <c r="K19" s="2">
        <f t="shared" si="5"/>
        <v>143314.98930969791</v>
      </c>
      <c r="L19" s="2">
        <f t="shared" si="6"/>
        <v>204429.72430406854</v>
      </c>
      <c r="M19" s="2">
        <f t="shared" si="7"/>
        <v>107486.24198227345</v>
      </c>
      <c r="N19" s="2">
        <f t="shared" si="8"/>
        <v>136286.48286937902</v>
      </c>
      <c r="O19" s="2">
        <f t="shared" si="9"/>
        <v>71657.494654848953</v>
      </c>
      <c r="P19" s="2">
        <f t="shared" si="10"/>
        <v>68143.241434689509</v>
      </c>
      <c r="Q19" s="2">
        <f t="shared" si="11"/>
        <v>35828.747327424477</v>
      </c>
      <c r="R19" s="2">
        <f>IF(Calculator!$F$10/0.02&gt;1,1*J19,Calculator!$F$10/0.02)*J19</f>
        <v>0</v>
      </c>
      <c r="S19" s="2">
        <f>IF(Calculator!$F$10/0.02&gt;1,1*K19,Calculator!$F$10/0.02)*K19</f>
        <v>0</v>
      </c>
    </row>
    <row r="20" spans="1:19" x14ac:dyDescent="0.25">
      <c r="A20">
        <v>18</v>
      </c>
      <c r="B20" t="s">
        <v>19</v>
      </c>
      <c r="C20">
        <v>3547.9</v>
      </c>
      <c r="D20" s="1">
        <v>775608</v>
      </c>
      <c r="E20">
        <v>0.2727</v>
      </c>
      <c r="F20" s="1">
        <f t="shared" si="0"/>
        <v>1066421.0092121544</v>
      </c>
      <c r="G20" s="2">
        <f t="shared" si="1"/>
        <v>290813.00921215443</v>
      </c>
      <c r="H20" s="2">
        <f t="shared" si="2"/>
        <v>498249.2505353319</v>
      </c>
      <c r="I20" s="2">
        <f t="shared" si="3"/>
        <v>186817.77893714418</v>
      </c>
      <c r="J20" s="2">
        <f t="shared" si="4"/>
        <v>277358.7494646681</v>
      </c>
      <c r="K20" s="2">
        <f t="shared" si="5"/>
        <v>103995.23027501025</v>
      </c>
      <c r="L20" s="2">
        <f t="shared" si="6"/>
        <v>208019.0620985011</v>
      </c>
      <c r="M20" s="2">
        <f t="shared" si="7"/>
        <v>77996.422706257697</v>
      </c>
      <c r="N20" s="2">
        <f t="shared" si="8"/>
        <v>138679.37473233405</v>
      </c>
      <c r="O20" s="2">
        <f t="shared" si="9"/>
        <v>51997.615137505127</v>
      </c>
      <c r="P20" s="2">
        <f t="shared" si="10"/>
        <v>69339.687366167025</v>
      </c>
      <c r="Q20" s="2">
        <f t="shared" si="11"/>
        <v>25998.807568752563</v>
      </c>
      <c r="R20" s="2">
        <f>IF(Calculator!$F$10/0.02&gt;1,1*J20,Calculator!$F$10/0.02)*J20</f>
        <v>0</v>
      </c>
      <c r="S20" s="2">
        <f>IF(Calculator!$F$10/0.02&gt;1,1*K20,Calculator!$F$10/0.02)*K20</f>
        <v>0</v>
      </c>
    </row>
    <row r="21" spans="1:19" x14ac:dyDescent="0.25">
      <c r="A21">
        <v>19</v>
      </c>
      <c r="B21" t="s">
        <v>20</v>
      </c>
      <c r="C21">
        <v>542.20000000000005</v>
      </c>
      <c r="D21" s="1">
        <v>90421</v>
      </c>
      <c r="E21">
        <v>0.51749999999999996</v>
      </c>
      <c r="F21" s="1">
        <f t="shared" si="0"/>
        <v>187401.03626943004</v>
      </c>
      <c r="G21" s="2">
        <f t="shared" si="1"/>
        <v>96980.036269430042</v>
      </c>
      <c r="H21" s="2">
        <f t="shared" si="2"/>
        <v>58086.295503211986</v>
      </c>
      <c r="I21" s="2">
        <f t="shared" si="3"/>
        <v>62299.809166657411</v>
      </c>
      <c r="J21" s="2">
        <f t="shared" si="4"/>
        <v>32334.704496788007</v>
      </c>
      <c r="K21" s="2">
        <f t="shared" si="5"/>
        <v>34680.227102772624</v>
      </c>
      <c r="L21" s="2">
        <f t="shared" si="6"/>
        <v>24251.028372591009</v>
      </c>
      <c r="M21" s="2">
        <f t="shared" si="7"/>
        <v>26010.170327079471</v>
      </c>
      <c r="N21" s="2">
        <f t="shared" si="8"/>
        <v>16167.352248394003</v>
      </c>
      <c r="O21" s="2">
        <f t="shared" si="9"/>
        <v>17340.113551386312</v>
      </c>
      <c r="P21" s="2">
        <f t="shared" si="10"/>
        <v>8083.6761241970016</v>
      </c>
      <c r="Q21" s="2">
        <f t="shared" si="11"/>
        <v>8670.0567756931559</v>
      </c>
      <c r="R21" s="2">
        <f>IF(Calculator!$F$10/0.02&gt;1,1*J21,Calculator!$F$10/0.02)*J21</f>
        <v>0</v>
      </c>
      <c r="S21" s="2">
        <f>IF(Calculator!$F$10/0.02&gt;1,1*K21,Calculator!$F$10/0.02)*K21</f>
        <v>0</v>
      </c>
    </row>
    <row r="22" spans="1:19" x14ac:dyDescent="0.25">
      <c r="A22">
        <v>20</v>
      </c>
      <c r="B22" t="s">
        <v>21</v>
      </c>
      <c r="C22">
        <v>1732.05</v>
      </c>
      <c r="D22" s="1">
        <v>415538</v>
      </c>
      <c r="E22">
        <v>0.24390000000000001</v>
      </c>
      <c r="F22" s="1">
        <f t="shared" si="0"/>
        <v>549580.74328792491</v>
      </c>
      <c r="G22" s="2">
        <f t="shared" si="1"/>
        <v>134042.74328792491</v>
      </c>
      <c r="H22" s="2">
        <f t="shared" si="2"/>
        <v>266940.89935760171</v>
      </c>
      <c r="I22" s="2">
        <f t="shared" si="3"/>
        <v>86108.828664619854</v>
      </c>
      <c r="J22" s="2">
        <f t="shared" si="4"/>
        <v>148597.10064239829</v>
      </c>
      <c r="K22" s="2">
        <f t="shared" si="5"/>
        <v>47933.914623305049</v>
      </c>
      <c r="L22" s="2">
        <f t="shared" si="6"/>
        <v>111447.82548179873</v>
      </c>
      <c r="M22" s="2">
        <f t="shared" si="7"/>
        <v>35950.435967478792</v>
      </c>
      <c r="N22" s="2">
        <f t="shared" si="8"/>
        <v>74298.550321199145</v>
      </c>
      <c r="O22" s="2">
        <f t="shared" si="9"/>
        <v>23966.957311652524</v>
      </c>
      <c r="P22" s="2">
        <f t="shared" si="10"/>
        <v>37149.275160599573</v>
      </c>
      <c r="Q22" s="2">
        <f t="shared" si="11"/>
        <v>11983.478655826262</v>
      </c>
      <c r="R22" s="2">
        <f>IF(Calculator!$F$10/0.02&gt;1,1*J22,Calculator!$F$10/0.02)*J22</f>
        <v>0</v>
      </c>
      <c r="S22" s="2">
        <f>IF(Calculator!$F$10/0.02&gt;1,1*K22,Calculator!$F$10/0.02)*K22</f>
        <v>0</v>
      </c>
    </row>
    <row r="23" spans="1:19" x14ac:dyDescent="0.25">
      <c r="A23">
        <v>21</v>
      </c>
      <c r="B23" t="s">
        <v>22</v>
      </c>
      <c r="C23">
        <v>61273.75</v>
      </c>
      <c r="D23" s="1">
        <v>10647002</v>
      </c>
      <c r="E23">
        <v>0.35220000000000001</v>
      </c>
      <c r="F23" s="1">
        <f t="shared" si="0"/>
        <v>16435631.367706085</v>
      </c>
      <c r="G23" s="2">
        <f t="shared" si="1"/>
        <v>5788629.3677060846</v>
      </c>
      <c r="H23" s="2">
        <f t="shared" si="2"/>
        <v>6839615.8458244111</v>
      </c>
      <c r="I23" s="2">
        <f t="shared" si="3"/>
        <v>3718605.5895328163</v>
      </c>
      <c r="J23" s="2">
        <f t="shared" si="4"/>
        <v>3807386.1541755889</v>
      </c>
      <c r="K23" s="2">
        <f t="shared" si="5"/>
        <v>2070023.7781732678</v>
      </c>
      <c r="L23" s="2">
        <f t="shared" si="6"/>
        <v>2855539.6156316921</v>
      </c>
      <c r="M23" s="2">
        <f t="shared" si="7"/>
        <v>1552517.8336299511</v>
      </c>
      <c r="N23" s="2">
        <f t="shared" si="8"/>
        <v>1903693.0770877944</v>
      </c>
      <c r="O23" s="2">
        <f t="shared" si="9"/>
        <v>1035011.8890866339</v>
      </c>
      <c r="P23" s="2">
        <f t="shared" si="10"/>
        <v>951846.53854389722</v>
      </c>
      <c r="Q23" s="2">
        <f t="shared" si="11"/>
        <v>517505.94454331696</v>
      </c>
      <c r="R23" s="2">
        <f>IF(Calculator!$F$10/0.02&gt;1,1*J23,Calculator!$F$10/0.02)*J23</f>
        <v>0</v>
      </c>
      <c r="S23" s="2">
        <f>IF(Calculator!$F$10/0.02&gt;1,1*K23,Calculator!$F$10/0.02)*K23</f>
        <v>0</v>
      </c>
    </row>
    <row r="24" spans="1:19" x14ac:dyDescent="0.25">
      <c r="A24">
        <v>22</v>
      </c>
      <c r="B24" t="s">
        <v>23</v>
      </c>
      <c r="C24">
        <v>1914.75</v>
      </c>
      <c r="D24" s="1">
        <v>258710</v>
      </c>
      <c r="E24">
        <v>0.55059999999999998</v>
      </c>
      <c r="F24" s="1">
        <f t="shared" si="0"/>
        <v>575678.68268802844</v>
      </c>
      <c r="G24" s="2">
        <f t="shared" si="1"/>
        <v>316968.68268802844</v>
      </c>
      <c r="H24" s="2">
        <f t="shared" si="2"/>
        <v>166194.86081370449</v>
      </c>
      <c r="I24" s="2">
        <f t="shared" si="3"/>
        <v>203620.13877175274</v>
      </c>
      <c r="J24" s="2">
        <f t="shared" si="4"/>
        <v>92515.139186295492</v>
      </c>
      <c r="K24" s="2">
        <f t="shared" si="5"/>
        <v>113348.54391627568</v>
      </c>
      <c r="L24" s="2">
        <f t="shared" si="6"/>
        <v>69386.35438972163</v>
      </c>
      <c r="M24" s="2">
        <f t="shared" si="7"/>
        <v>85011.407937206779</v>
      </c>
      <c r="N24" s="2">
        <f t="shared" si="8"/>
        <v>46257.569593147746</v>
      </c>
      <c r="O24" s="2">
        <f t="shared" si="9"/>
        <v>56674.271958137841</v>
      </c>
      <c r="P24" s="2">
        <f t="shared" si="10"/>
        <v>23128.784796573873</v>
      </c>
      <c r="Q24" s="2">
        <f t="shared" si="11"/>
        <v>28337.13597906892</v>
      </c>
      <c r="R24" s="2">
        <f>IF(Calculator!$F$10/0.02&gt;1,1*J24,Calculator!$F$10/0.02)*J24</f>
        <v>0</v>
      </c>
      <c r="S24" s="2">
        <f>IF(Calculator!$F$10/0.02&gt;1,1*K24,Calculator!$F$10/0.02)*K24</f>
        <v>0</v>
      </c>
    </row>
    <row r="25" spans="1:19" x14ac:dyDescent="0.25">
      <c r="A25">
        <v>23</v>
      </c>
      <c r="B25" t="s">
        <v>24</v>
      </c>
      <c r="C25">
        <v>562.79999999999995</v>
      </c>
      <c r="D25" s="1">
        <v>133554</v>
      </c>
      <c r="E25">
        <v>0.32350000000000001</v>
      </c>
      <c r="F25" s="1">
        <f t="shared" si="0"/>
        <v>197419.0687361419</v>
      </c>
      <c r="G25" s="2">
        <f t="shared" si="1"/>
        <v>63865.068736141897</v>
      </c>
      <c r="H25" s="2">
        <f t="shared" si="2"/>
        <v>85794.860813704494</v>
      </c>
      <c r="I25" s="2">
        <f t="shared" si="3"/>
        <v>41026.81075126888</v>
      </c>
      <c r="J25" s="2">
        <f t="shared" si="4"/>
        <v>47759.139186295499</v>
      </c>
      <c r="K25" s="2">
        <f t="shared" si="5"/>
        <v>22838.257984873009</v>
      </c>
      <c r="L25" s="2">
        <f t="shared" si="6"/>
        <v>35819.35438972163</v>
      </c>
      <c r="M25" s="2">
        <f t="shared" si="7"/>
        <v>17128.693488654761</v>
      </c>
      <c r="N25" s="2">
        <f t="shared" si="8"/>
        <v>23879.569593147749</v>
      </c>
      <c r="O25" s="2">
        <f t="shared" si="9"/>
        <v>11419.128992436505</v>
      </c>
      <c r="P25" s="2">
        <f t="shared" si="10"/>
        <v>11939.784796573875</v>
      </c>
      <c r="Q25" s="2">
        <f t="shared" si="11"/>
        <v>5709.5644962182523</v>
      </c>
      <c r="R25" s="2">
        <f>IF(Calculator!$F$10/0.02&gt;1,1*J25,Calculator!$F$10/0.02)*J25</f>
        <v>0</v>
      </c>
      <c r="S25" s="2">
        <f>IF(Calculator!$F$10/0.02&gt;1,1*K25,Calculator!$F$10/0.02)*K25</f>
        <v>0</v>
      </c>
    </row>
    <row r="26" spans="1:19" x14ac:dyDescent="0.25">
      <c r="A26">
        <v>24</v>
      </c>
      <c r="B26" t="s">
        <v>25</v>
      </c>
      <c r="C26">
        <v>8024.1</v>
      </c>
      <c r="D26" s="1">
        <v>1458225</v>
      </c>
      <c r="E26">
        <v>0.35730000000000001</v>
      </c>
      <c r="F26" s="1">
        <f t="shared" si="0"/>
        <v>2268904.6211296092</v>
      </c>
      <c r="G26" s="2">
        <f t="shared" si="1"/>
        <v>810679.62112960918</v>
      </c>
      <c r="H26" s="2">
        <f t="shared" si="2"/>
        <v>936761.24197002139</v>
      </c>
      <c r="I26" s="2">
        <f t="shared" si="3"/>
        <v>520779.19986912794</v>
      </c>
      <c r="J26" s="2">
        <f t="shared" si="4"/>
        <v>521463.75802997855</v>
      </c>
      <c r="K26" s="2">
        <f t="shared" si="5"/>
        <v>289900.42126048123</v>
      </c>
      <c r="L26" s="2">
        <f t="shared" si="6"/>
        <v>391097.81852248398</v>
      </c>
      <c r="M26" s="2">
        <f t="shared" si="7"/>
        <v>217425.31594536096</v>
      </c>
      <c r="N26" s="2">
        <f t="shared" si="8"/>
        <v>260731.87901498927</v>
      </c>
      <c r="O26" s="2">
        <f t="shared" si="9"/>
        <v>144950.21063024062</v>
      </c>
      <c r="P26" s="2">
        <f t="shared" si="10"/>
        <v>130365.93950749464</v>
      </c>
      <c r="Q26" s="2">
        <f t="shared" si="11"/>
        <v>72475.105315120309</v>
      </c>
      <c r="R26" s="2">
        <f>IF(Calculator!$F$10/0.02&gt;1,1*J26,Calculator!$F$10/0.02)*J26</f>
        <v>0</v>
      </c>
      <c r="S26" s="2">
        <f>IF(Calculator!$F$10/0.02&gt;1,1*K26,Calculator!$F$10/0.02)*K26</f>
        <v>0</v>
      </c>
    </row>
    <row r="27" spans="1:19" x14ac:dyDescent="0.25">
      <c r="A27">
        <v>25</v>
      </c>
      <c r="B27" t="s">
        <v>26</v>
      </c>
      <c r="C27">
        <v>1250</v>
      </c>
      <c r="D27" s="1">
        <v>288185</v>
      </c>
      <c r="E27">
        <v>0.28100000000000003</v>
      </c>
      <c r="F27" s="1">
        <f t="shared" si="0"/>
        <v>400813.63004172465</v>
      </c>
      <c r="G27" s="2">
        <f t="shared" si="1"/>
        <v>112628.63004172465</v>
      </c>
      <c r="H27" s="2">
        <f t="shared" si="2"/>
        <v>185129.55032119915</v>
      </c>
      <c r="I27" s="2">
        <f t="shared" si="3"/>
        <v>72352.43899896658</v>
      </c>
      <c r="J27" s="2">
        <f t="shared" si="4"/>
        <v>103055.44967880085</v>
      </c>
      <c r="K27" s="2">
        <f t="shared" si="5"/>
        <v>40276.191042758066</v>
      </c>
      <c r="L27" s="2">
        <f t="shared" si="6"/>
        <v>77291.587259100648</v>
      </c>
      <c r="M27" s="2">
        <f t="shared" si="7"/>
        <v>30207.143282068551</v>
      </c>
      <c r="N27" s="2">
        <f t="shared" si="8"/>
        <v>51527.724839400427</v>
      </c>
      <c r="O27" s="2">
        <f t="shared" si="9"/>
        <v>20138.095521379033</v>
      </c>
      <c r="P27" s="2">
        <f t="shared" si="10"/>
        <v>25763.862419700214</v>
      </c>
      <c r="Q27" s="2">
        <f t="shared" si="11"/>
        <v>10069.047760689517</v>
      </c>
      <c r="R27" s="2">
        <f>IF(Calculator!$F$10/0.02&gt;1,1*J27,Calculator!$F$10/0.02)*J27</f>
        <v>0</v>
      </c>
      <c r="S27" s="2">
        <f>IF(Calculator!$F$10/0.02&gt;1,1*K27,Calculator!$F$10/0.02)*K27</f>
        <v>0</v>
      </c>
    </row>
    <row r="28" spans="1:19" x14ac:dyDescent="0.25">
      <c r="A28">
        <v>26</v>
      </c>
      <c r="B28" t="s">
        <v>27</v>
      </c>
      <c r="C28">
        <v>1870.6</v>
      </c>
      <c r="D28" s="1">
        <v>447235</v>
      </c>
      <c r="E28">
        <v>0.247</v>
      </c>
      <c r="F28" s="1">
        <f t="shared" si="0"/>
        <v>593937.58300132805</v>
      </c>
      <c r="G28" s="2">
        <f t="shared" si="1"/>
        <v>146702.58300132805</v>
      </c>
      <c r="H28" s="2">
        <f t="shared" si="2"/>
        <v>287302.99785867234</v>
      </c>
      <c r="I28" s="2">
        <f t="shared" si="3"/>
        <v>94241.488009418448</v>
      </c>
      <c r="J28" s="2">
        <f t="shared" si="4"/>
        <v>159932.00214132763</v>
      </c>
      <c r="K28" s="2">
        <f t="shared" si="5"/>
        <v>52461.094991909602</v>
      </c>
      <c r="L28" s="2">
        <f t="shared" si="6"/>
        <v>119949.00160599573</v>
      </c>
      <c r="M28" s="2">
        <f t="shared" si="7"/>
        <v>39345.821243932209</v>
      </c>
      <c r="N28" s="2">
        <f t="shared" si="8"/>
        <v>79966.001070663813</v>
      </c>
      <c r="O28" s="2">
        <f t="shared" si="9"/>
        <v>26230.547495954801</v>
      </c>
      <c r="P28" s="2">
        <f t="shared" si="10"/>
        <v>39983.000535331907</v>
      </c>
      <c r="Q28" s="2">
        <f t="shared" si="11"/>
        <v>13115.2737479774</v>
      </c>
      <c r="R28" s="2">
        <f>IF(Calculator!$F$10/0.02&gt;1,1*J28,Calculator!$F$10/0.02)*J28</f>
        <v>0</v>
      </c>
      <c r="S28" s="2">
        <f>IF(Calculator!$F$10/0.02&gt;1,1*K28,Calculator!$F$10/0.02)*K28</f>
        <v>0</v>
      </c>
    </row>
    <row r="29" spans="1:19" x14ac:dyDescent="0.25">
      <c r="A29">
        <v>27</v>
      </c>
      <c r="B29" t="s">
        <v>28</v>
      </c>
      <c r="C29">
        <v>4296.6499999999996</v>
      </c>
      <c r="D29" s="1">
        <v>912961</v>
      </c>
      <c r="E29">
        <v>0.27829999999999999</v>
      </c>
      <c r="F29" s="1">
        <f t="shared" si="0"/>
        <v>1265014.5489815713</v>
      </c>
      <c r="G29" s="2">
        <f t="shared" si="1"/>
        <v>352053.54898157134</v>
      </c>
      <c r="H29" s="2">
        <f t="shared" si="2"/>
        <v>586484.58244111342</v>
      </c>
      <c r="I29" s="2">
        <f t="shared" si="3"/>
        <v>226158.59677617002</v>
      </c>
      <c r="J29" s="2">
        <f t="shared" si="4"/>
        <v>326476.41755888652</v>
      </c>
      <c r="K29" s="2">
        <f t="shared" si="5"/>
        <v>125894.95220540131</v>
      </c>
      <c r="L29" s="2">
        <f t="shared" si="6"/>
        <v>244857.3131691649</v>
      </c>
      <c r="M29" s="2">
        <f t="shared" si="7"/>
        <v>94421.214154050991</v>
      </c>
      <c r="N29" s="2">
        <f t="shared" si="8"/>
        <v>163238.20877944326</v>
      </c>
      <c r="O29" s="2">
        <f t="shared" si="9"/>
        <v>62947.476102700653</v>
      </c>
      <c r="P29" s="2">
        <f t="shared" si="10"/>
        <v>81619.10438972163</v>
      </c>
      <c r="Q29" s="2">
        <f t="shared" si="11"/>
        <v>31473.738051350327</v>
      </c>
      <c r="R29" s="2">
        <f>IF(Calculator!$F$10/0.02&gt;1,1*J29,Calculator!$F$10/0.02)*J29</f>
        <v>0</v>
      </c>
      <c r="S29" s="2">
        <f>IF(Calculator!$F$10/0.02&gt;1,1*K29,Calculator!$F$10/0.02)*K29</f>
        <v>0</v>
      </c>
    </row>
    <row r="30" spans="1:19" x14ac:dyDescent="0.25">
      <c r="A30">
        <v>28</v>
      </c>
      <c r="B30" t="s">
        <v>29</v>
      </c>
      <c r="C30">
        <v>1220.5</v>
      </c>
      <c r="D30" s="1">
        <v>225412</v>
      </c>
      <c r="E30">
        <v>0.42980000000000002</v>
      </c>
      <c r="F30" s="1">
        <f t="shared" si="0"/>
        <v>395320.94002104521</v>
      </c>
      <c r="G30" s="2">
        <f t="shared" si="1"/>
        <v>169908.94002104521</v>
      </c>
      <c r="H30" s="2">
        <f t="shared" si="2"/>
        <v>144804.28265524624</v>
      </c>
      <c r="I30" s="2">
        <f t="shared" si="3"/>
        <v>109149.2120049541</v>
      </c>
      <c r="J30" s="2">
        <f t="shared" si="4"/>
        <v>80607.71734475375</v>
      </c>
      <c r="K30" s="2">
        <f t="shared" si="5"/>
        <v>60759.72801609111</v>
      </c>
      <c r="L30" s="2">
        <f t="shared" si="6"/>
        <v>60455.788008565316</v>
      </c>
      <c r="M30" s="2">
        <f t="shared" si="7"/>
        <v>45569.796012068342</v>
      </c>
      <c r="N30" s="2">
        <f t="shared" si="8"/>
        <v>40303.858672376875</v>
      </c>
      <c r="O30" s="2">
        <f t="shared" si="9"/>
        <v>30379.864008045555</v>
      </c>
      <c r="P30" s="2">
        <f t="shared" si="10"/>
        <v>20151.929336188437</v>
      </c>
      <c r="Q30" s="2">
        <f t="shared" si="11"/>
        <v>15189.932004022778</v>
      </c>
      <c r="R30" s="2">
        <f>IF(Calculator!$F$10/0.02&gt;1,1*J30,Calculator!$F$10/0.02)*J30</f>
        <v>0</v>
      </c>
      <c r="S30" s="2">
        <f>IF(Calculator!$F$10/0.02&gt;1,1*K30,Calculator!$F$10/0.02)*K30</f>
        <v>0</v>
      </c>
    </row>
    <row r="31" spans="1:19" x14ac:dyDescent="0.25">
      <c r="A31">
        <v>29</v>
      </c>
      <c r="B31" t="s">
        <v>30</v>
      </c>
      <c r="C31">
        <v>180238.8</v>
      </c>
      <c r="D31" s="1">
        <v>18665027</v>
      </c>
      <c r="E31">
        <v>0.6754</v>
      </c>
      <c r="F31" s="1">
        <f t="shared" si="0"/>
        <v>57501623.536660507</v>
      </c>
      <c r="G31" s="2">
        <f t="shared" si="1"/>
        <v>38836596.536660507</v>
      </c>
      <c r="H31" s="2">
        <f t="shared" si="2"/>
        <v>11990381.370449679</v>
      </c>
      <c r="I31" s="2">
        <f t="shared" si="3"/>
        <v>24948563.085649148</v>
      </c>
      <c r="J31" s="2">
        <f t="shared" si="4"/>
        <v>6674645.629550321</v>
      </c>
      <c r="K31" s="2">
        <f t="shared" si="5"/>
        <v>13888033.451011358</v>
      </c>
      <c r="L31" s="2">
        <f t="shared" si="6"/>
        <v>5005984.2221627412</v>
      </c>
      <c r="M31" s="2">
        <f t="shared" si="7"/>
        <v>10416025.08825852</v>
      </c>
      <c r="N31" s="2">
        <f t="shared" si="8"/>
        <v>3337322.8147751605</v>
      </c>
      <c r="O31" s="2">
        <f t="shared" si="9"/>
        <v>6944016.7255056789</v>
      </c>
      <c r="P31" s="2">
        <f t="shared" si="10"/>
        <v>1668661.4073875803</v>
      </c>
      <c r="Q31" s="2">
        <f t="shared" si="11"/>
        <v>3472008.3627528395</v>
      </c>
      <c r="R31" s="2">
        <f>IF(Calculator!$F$10/0.02&gt;1,1*J31,Calculator!$F$10/0.02)*J31</f>
        <v>0</v>
      </c>
      <c r="S31" s="2">
        <f>IF(Calculator!$F$10/0.02&gt;1,1*K31,Calculator!$F$10/0.02)*K31</f>
        <v>0</v>
      </c>
    </row>
    <row r="32" spans="1:19" x14ac:dyDescent="0.25">
      <c r="A32">
        <v>30</v>
      </c>
      <c r="B32" t="s">
        <v>31</v>
      </c>
      <c r="C32">
        <v>10952</v>
      </c>
      <c r="D32" s="1">
        <v>1281226</v>
      </c>
      <c r="E32">
        <v>0.61140000000000005</v>
      </c>
      <c r="F32" s="1">
        <f t="shared" si="0"/>
        <v>3297030.3654143084</v>
      </c>
      <c r="G32" s="2">
        <f t="shared" si="1"/>
        <v>2015804.3654143084</v>
      </c>
      <c r="H32" s="2">
        <f t="shared" si="2"/>
        <v>823057.38758029975</v>
      </c>
      <c r="I32" s="2">
        <f t="shared" si="3"/>
        <v>1294949.2711440953</v>
      </c>
      <c r="J32" s="2">
        <f t="shared" si="4"/>
        <v>458168.61241970019</v>
      </c>
      <c r="K32" s="2">
        <f t="shared" si="5"/>
        <v>720855.09427021304</v>
      </c>
      <c r="L32" s="2">
        <f t="shared" si="6"/>
        <v>343626.45931477519</v>
      </c>
      <c r="M32" s="2">
        <f t="shared" si="7"/>
        <v>540641.3207026599</v>
      </c>
      <c r="N32" s="2">
        <f t="shared" si="8"/>
        <v>229084.3062098501</v>
      </c>
      <c r="O32" s="2">
        <f t="shared" si="9"/>
        <v>360427.54713510652</v>
      </c>
      <c r="P32" s="2">
        <f t="shared" si="10"/>
        <v>114542.15310492505</v>
      </c>
      <c r="Q32" s="2">
        <f t="shared" si="11"/>
        <v>180213.77356755326</v>
      </c>
      <c r="R32" s="2">
        <f>IF(Calculator!$F$10/0.02&gt;1,1*J32,Calculator!$F$10/0.02)*J32</f>
        <v>0</v>
      </c>
      <c r="S32" s="2">
        <f>IF(Calculator!$F$10/0.02&gt;1,1*K32,Calculator!$F$10/0.02)*K32</f>
        <v>0</v>
      </c>
    </row>
    <row r="33" spans="1:19" x14ac:dyDescent="0.25">
      <c r="A33">
        <v>31</v>
      </c>
      <c r="B33" t="s">
        <v>32</v>
      </c>
      <c r="C33">
        <v>1856.3</v>
      </c>
      <c r="D33" s="1">
        <v>369996</v>
      </c>
      <c r="E33">
        <v>0.3337</v>
      </c>
      <c r="F33" s="1">
        <f t="shared" si="0"/>
        <v>555299.41467807291</v>
      </c>
      <c r="G33" s="2">
        <f t="shared" si="1"/>
        <v>185303.41467807291</v>
      </c>
      <c r="H33" s="2">
        <f t="shared" si="2"/>
        <v>237684.79657387579</v>
      </c>
      <c r="I33" s="2">
        <f t="shared" si="3"/>
        <v>119038.59615293762</v>
      </c>
      <c r="J33" s="2">
        <f t="shared" si="4"/>
        <v>132311.20342612418</v>
      </c>
      <c r="K33" s="2">
        <f t="shared" si="5"/>
        <v>66264.81852513527</v>
      </c>
      <c r="L33" s="2">
        <f t="shared" si="6"/>
        <v>99233.402569593163</v>
      </c>
      <c r="M33" s="2">
        <f t="shared" si="7"/>
        <v>49698.613893851463</v>
      </c>
      <c r="N33" s="2">
        <f t="shared" si="8"/>
        <v>66155.601713062089</v>
      </c>
      <c r="O33" s="2">
        <f t="shared" si="9"/>
        <v>33132.409262567635</v>
      </c>
      <c r="P33" s="2">
        <f t="shared" si="10"/>
        <v>33077.800856531045</v>
      </c>
      <c r="Q33" s="2">
        <f t="shared" si="11"/>
        <v>16566.204631283817</v>
      </c>
      <c r="R33" s="2">
        <f>IF(Calculator!$F$10/0.02&gt;1,1*J33,Calculator!$F$10/0.02)*J33</f>
        <v>0</v>
      </c>
      <c r="S33" s="2">
        <f>IF(Calculator!$F$10/0.02&gt;1,1*K33,Calculator!$F$10/0.02)*K33</f>
        <v>0</v>
      </c>
    </row>
    <row r="34" spans="1:19" x14ac:dyDescent="0.25">
      <c r="A34">
        <v>32</v>
      </c>
      <c r="B34" t="s">
        <v>33</v>
      </c>
      <c r="C34">
        <v>3445.65</v>
      </c>
      <c r="D34" s="1">
        <v>585827</v>
      </c>
      <c r="E34">
        <v>0.39119999999999999</v>
      </c>
      <c r="F34" s="1">
        <f t="shared" si="0"/>
        <v>962265.11169513792</v>
      </c>
      <c r="G34" s="2">
        <f t="shared" si="1"/>
        <v>376438.11169513792</v>
      </c>
      <c r="H34" s="2">
        <f t="shared" si="2"/>
        <v>376334.26124197</v>
      </c>
      <c r="I34" s="2">
        <f t="shared" si="3"/>
        <v>241823.19809109502</v>
      </c>
      <c r="J34" s="2">
        <f t="shared" si="4"/>
        <v>209492.73875802997</v>
      </c>
      <c r="K34" s="2">
        <f t="shared" si="5"/>
        <v>134614.9136040429</v>
      </c>
      <c r="L34" s="2">
        <f t="shared" si="6"/>
        <v>157119.5540685225</v>
      </c>
      <c r="M34" s="2">
        <f t="shared" si="7"/>
        <v>100961.18520303219</v>
      </c>
      <c r="N34" s="2">
        <f t="shared" si="8"/>
        <v>104746.36937901498</v>
      </c>
      <c r="O34" s="2">
        <f t="shared" si="9"/>
        <v>67307.45680202145</v>
      </c>
      <c r="P34" s="2">
        <f t="shared" si="10"/>
        <v>52373.184689507492</v>
      </c>
      <c r="Q34" s="2">
        <f t="shared" si="11"/>
        <v>33653.728401010725</v>
      </c>
      <c r="R34" s="2">
        <f>IF(Calculator!$F$10/0.02&gt;1,1*J34,Calculator!$F$10/0.02)*J34</f>
        <v>0</v>
      </c>
      <c r="S34" s="2">
        <f>IF(Calculator!$F$10/0.02&gt;1,1*K34,Calculator!$F$10/0.02)*K34</f>
        <v>0</v>
      </c>
    </row>
    <row r="35" spans="1:19" x14ac:dyDescent="0.25">
      <c r="A35">
        <v>33</v>
      </c>
      <c r="B35" t="s">
        <v>34</v>
      </c>
      <c r="C35">
        <v>6601.65</v>
      </c>
      <c r="D35" s="1">
        <v>1184386</v>
      </c>
      <c r="E35">
        <v>0.39539999999999997</v>
      </c>
      <c r="F35" s="1">
        <f t="shared" si="0"/>
        <v>1958957.9887528943</v>
      </c>
      <c r="G35" s="2">
        <f t="shared" si="1"/>
        <v>774571.98875289434</v>
      </c>
      <c r="H35" s="2">
        <f t="shared" si="2"/>
        <v>760847.53747323342</v>
      </c>
      <c r="I35" s="2">
        <f t="shared" si="3"/>
        <v>497583.71868494281</v>
      </c>
      <c r="J35" s="2">
        <f t="shared" si="4"/>
        <v>423538.46252676658</v>
      </c>
      <c r="K35" s="2">
        <f t="shared" si="5"/>
        <v>276988.27006795147</v>
      </c>
      <c r="L35" s="2">
        <f t="shared" si="6"/>
        <v>317653.846895075</v>
      </c>
      <c r="M35" s="2">
        <f t="shared" si="7"/>
        <v>207741.20255096364</v>
      </c>
      <c r="N35" s="2">
        <f t="shared" si="8"/>
        <v>211769.23126338329</v>
      </c>
      <c r="O35" s="2">
        <f t="shared" si="9"/>
        <v>138494.13503397573</v>
      </c>
      <c r="P35" s="2">
        <f t="shared" si="10"/>
        <v>105884.61563169165</v>
      </c>
      <c r="Q35" s="2">
        <f t="shared" si="11"/>
        <v>69247.067516987867</v>
      </c>
      <c r="R35" s="2">
        <f>IF(Calculator!$F$10/0.02&gt;1,1*J35,Calculator!$F$10/0.02)*J35</f>
        <v>0</v>
      </c>
      <c r="S35" s="2">
        <f>IF(Calculator!$F$10/0.02&gt;1,1*K35,Calculator!$F$10/0.02)*K35</f>
        <v>0</v>
      </c>
    </row>
    <row r="36" spans="1:19" x14ac:dyDescent="0.25">
      <c r="A36">
        <v>34</v>
      </c>
      <c r="B36" t="s">
        <v>35</v>
      </c>
      <c r="C36">
        <v>13552</v>
      </c>
      <c r="D36" s="1">
        <v>2392160</v>
      </c>
      <c r="E36">
        <v>0.38979999999999998</v>
      </c>
      <c r="F36" s="1">
        <f t="shared" si="0"/>
        <v>3920288.4300229428</v>
      </c>
      <c r="G36" s="2">
        <f t="shared" si="1"/>
        <v>1528128.4300229428</v>
      </c>
      <c r="H36" s="2">
        <f t="shared" si="2"/>
        <v>1536719.4860813704</v>
      </c>
      <c r="I36" s="2">
        <f t="shared" si="3"/>
        <v>981667.08566784335</v>
      </c>
      <c r="J36" s="2">
        <f t="shared" si="4"/>
        <v>855440.5139186295</v>
      </c>
      <c r="K36" s="2">
        <f t="shared" si="5"/>
        <v>546461.34435509949</v>
      </c>
      <c r="L36" s="2">
        <f t="shared" si="6"/>
        <v>641580.38543897227</v>
      </c>
      <c r="M36" s="2">
        <f t="shared" si="7"/>
        <v>409846.00826632464</v>
      </c>
      <c r="N36" s="2">
        <f t="shared" si="8"/>
        <v>427720.25695931475</v>
      </c>
      <c r="O36" s="2">
        <f t="shared" si="9"/>
        <v>273230.67217754974</v>
      </c>
      <c r="P36" s="2">
        <f t="shared" si="10"/>
        <v>213860.12847965737</v>
      </c>
      <c r="Q36" s="2">
        <f t="shared" si="11"/>
        <v>136615.33608877487</v>
      </c>
      <c r="R36" s="2">
        <f>IF(Calculator!$F$10/0.02&gt;1,1*J36,Calculator!$F$10/0.02)*J36</f>
        <v>0</v>
      </c>
      <c r="S36" s="2">
        <f>IF(Calculator!$F$10/0.02&gt;1,1*K36,Calculator!$F$10/0.02)*K36</f>
        <v>0</v>
      </c>
    </row>
    <row r="37" spans="1:19" x14ac:dyDescent="0.25">
      <c r="A37">
        <v>35</v>
      </c>
      <c r="B37" t="s">
        <v>36</v>
      </c>
      <c r="C37">
        <v>2320.3000000000002</v>
      </c>
      <c r="D37" s="1">
        <v>503310</v>
      </c>
      <c r="E37">
        <v>0.27789999999999998</v>
      </c>
      <c r="F37" s="1">
        <f t="shared" si="0"/>
        <v>697008.72455338598</v>
      </c>
      <c r="G37" s="2">
        <f t="shared" si="1"/>
        <v>193698.72455338598</v>
      </c>
      <c r="H37" s="2">
        <f t="shared" si="2"/>
        <v>323325.48179871519</v>
      </c>
      <c r="I37" s="2">
        <f t="shared" si="3"/>
        <v>124431.72883515159</v>
      </c>
      <c r="J37" s="2">
        <f t="shared" si="4"/>
        <v>179984.51820128478</v>
      </c>
      <c r="K37" s="2">
        <f t="shared" si="5"/>
        <v>69266.995718234379</v>
      </c>
      <c r="L37" s="2">
        <f t="shared" si="6"/>
        <v>134988.38865096361</v>
      </c>
      <c r="M37" s="2">
        <f t="shared" si="7"/>
        <v>51950.246788675795</v>
      </c>
      <c r="N37" s="2">
        <f t="shared" si="8"/>
        <v>89992.25910064239</v>
      </c>
      <c r="O37" s="2">
        <f t="shared" si="9"/>
        <v>34633.497859117189</v>
      </c>
      <c r="P37" s="2">
        <f t="shared" si="10"/>
        <v>44996.129550321195</v>
      </c>
      <c r="Q37" s="2">
        <f t="shared" si="11"/>
        <v>17316.748929558595</v>
      </c>
      <c r="R37" s="2">
        <f>IF(Calculator!$F$10/0.02&gt;1,1*J37,Calculator!$F$10/0.02)*J37</f>
        <v>0</v>
      </c>
      <c r="S37" s="2">
        <f>IF(Calculator!$F$10/0.02&gt;1,1*K37,Calculator!$F$10/0.02)*K37</f>
        <v>0</v>
      </c>
    </row>
    <row r="38" spans="1:19" x14ac:dyDescent="0.25">
      <c r="A38">
        <v>36</v>
      </c>
      <c r="B38" t="s">
        <v>37</v>
      </c>
      <c r="C38">
        <v>5160.3500000000004</v>
      </c>
      <c r="D38" s="1">
        <v>900506</v>
      </c>
      <c r="E38">
        <v>0.3821</v>
      </c>
      <c r="F38" s="1">
        <f t="shared" si="0"/>
        <v>1457365.2694610779</v>
      </c>
      <c r="G38" s="2">
        <f t="shared" si="1"/>
        <v>556859.26946107787</v>
      </c>
      <c r="H38" s="2">
        <f t="shared" si="2"/>
        <v>578483.5117773019</v>
      </c>
      <c r="I38" s="2">
        <f t="shared" si="3"/>
        <v>357725.44076728768</v>
      </c>
      <c r="J38" s="2">
        <f t="shared" si="4"/>
        <v>322022.48822269804</v>
      </c>
      <c r="K38" s="2">
        <f t="shared" si="5"/>
        <v>199133.82869379016</v>
      </c>
      <c r="L38" s="2">
        <f t="shared" si="6"/>
        <v>241516.86616702357</v>
      </c>
      <c r="M38" s="2">
        <f t="shared" si="7"/>
        <v>149350.37152034263</v>
      </c>
      <c r="N38" s="2">
        <f t="shared" si="8"/>
        <v>161011.24411134902</v>
      </c>
      <c r="O38" s="2">
        <f t="shared" si="9"/>
        <v>99566.914346895079</v>
      </c>
      <c r="P38" s="2">
        <f t="shared" si="10"/>
        <v>80505.62205567451</v>
      </c>
      <c r="Q38" s="2">
        <f t="shared" si="11"/>
        <v>49783.457173447539</v>
      </c>
      <c r="R38" s="2">
        <f>IF(Calculator!$F$10/0.02&gt;1,1*J38,Calculator!$F$10/0.02)*J38</f>
        <v>0</v>
      </c>
      <c r="S38" s="2">
        <f>IF(Calculator!$F$10/0.02&gt;1,1*K38,Calculator!$F$10/0.02)*K38</f>
        <v>0</v>
      </c>
    </row>
    <row r="39" spans="1:19" x14ac:dyDescent="0.25">
      <c r="A39">
        <v>37</v>
      </c>
      <c r="B39" t="s">
        <v>38</v>
      </c>
      <c r="C39">
        <v>2602.4499999999998</v>
      </c>
      <c r="D39" s="1">
        <v>153558</v>
      </c>
      <c r="E39">
        <v>0.8</v>
      </c>
      <c r="F39" s="1">
        <f t="shared" si="0"/>
        <v>767790.00000000012</v>
      </c>
      <c r="G39" s="2">
        <f t="shared" si="1"/>
        <v>614232.00000000012</v>
      </c>
      <c r="H39" s="2">
        <f t="shared" si="2"/>
        <v>98645.39614561027</v>
      </c>
      <c r="I39" s="2">
        <f t="shared" si="3"/>
        <v>394581.5845824412</v>
      </c>
      <c r="J39" s="2">
        <f t="shared" si="4"/>
        <v>54912.603854389716</v>
      </c>
      <c r="K39" s="2">
        <f t="shared" si="5"/>
        <v>219650.41541755892</v>
      </c>
      <c r="L39" s="2">
        <f t="shared" si="6"/>
        <v>41184.452890792294</v>
      </c>
      <c r="M39" s="2">
        <f t="shared" si="7"/>
        <v>164737.81156316921</v>
      </c>
      <c r="N39" s="2">
        <f t="shared" si="8"/>
        <v>27456.301927194858</v>
      </c>
      <c r="O39" s="2">
        <f t="shared" si="9"/>
        <v>109825.20770877946</v>
      </c>
      <c r="P39" s="2">
        <f t="shared" si="10"/>
        <v>13728.150963597429</v>
      </c>
      <c r="Q39" s="2">
        <f t="shared" si="11"/>
        <v>54912.60385438973</v>
      </c>
      <c r="R39" s="2">
        <f>IF(Calculator!$F$10/0.02&gt;1,1*J39,Calculator!$F$10/0.02)*J39</f>
        <v>0</v>
      </c>
      <c r="S39" s="2">
        <f>IF(Calculator!$F$10/0.02&gt;1,1*K39,Calculator!$F$10/0.02)*K39</f>
        <v>0</v>
      </c>
    </row>
    <row r="40" spans="1:19" x14ac:dyDescent="0.25">
      <c r="A40">
        <v>38</v>
      </c>
      <c r="B40" t="s">
        <v>39</v>
      </c>
      <c r="C40">
        <v>1427.5</v>
      </c>
      <c r="D40" s="1">
        <v>311059</v>
      </c>
      <c r="E40">
        <v>0.34620000000000001</v>
      </c>
      <c r="F40" s="1">
        <f t="shared" si="0"/>
        <v>475770.8779443255</v>
      </c>
      <c r="G40" s="2">
        <f t="shared" si="1"/>
        <v>164711.8779443255</v>
      </c>
      <c r="H40" s="2">
        <f t="shared" si="2"/>
        <v>199823.76873661668</v>
      </c>
      <c r="I40" s="2">
        <f t="shared" si="3"/>
        <v>105810.62822975942</v>
      </c>
      <c r="J40" s="2">
        <f t="shared" si="4"/>
        <v>111235.23126338329</v>
      </c>
      <c r="K40" s="2">
        <f t="shared" si="5"/>
        <v>58901.249714566075</v>
      </c>
      <c r="L40" s="2">
        <f t="shared" si="6"/>
        <v>83426.423447537483</v>
      </c>
      <c r="M40" s="2">
        <f t="shared" si="7"/>
        <v>44175.937285924563</v>
      </c>
      <c r="N40" s="2">
        <f t="shared" si="8"/>
        <v>55617.615631691646</v>
      </c>
      <c r="O40" s="2">
        <f t="shared" si="9"/>
        <v>29450.624857283037</v>
      </c>
      <c r="P40" s="2">
        <f t="shared" si="10"/>
        <v>27808.807815845823</v>
      </c>
      <c r="Q40" s="2">
        <f t="shared" si="11"/>
        <v>14725.312428641519</v>
      </c>
      <c r="R40" s="2">
        <f>IF(Calculator!$F$10/0.02&gt;1,1*J40,Calculator!$F$10/0.02)*J40</f>
        <v>0</v>
      </c>
      <c r="S40" s="2">
        <f>IF(Calculator!$F$10/0.02&gt;1,1*K40,Calculator!$F$10/0.02)*K40</f>
        <v>0</v>
      </c>
    </row>
    <row r="41" spans="1:19" x14ac:dyDescent="0.25">
      <c r="A41">
        <v>39</v>
      </c>
      <c r="B41" t="s">
        <v>40</v>
      </c>
      <c r="C41">
        <v>2848.45</v>
      </c>
      <c r="D41" s="1">
        <v>548955</v>
      </c>
      <c r="E41">
        <v>0.33210000000000001</v>
      </c>
      <c r="F41" s="1">
        <f t="shared" si="0"/>
        <v>821911.96286869305</v>
      </c>
      <c r="G41" s="2">
        <f t="shared" si="1"/>
        <v>272956.96286869305</v>
      </c>
      <c r="H41" s="2">
        <f t="shared" si="2"/>
        <v>352647.7516059957</v>
      </c>
      <c r="I41" s="2">
        <f t="shared" si="3"/>
        <v>175347.08535462079</v>
      </c>
      <c r="J41" s="2">
        <f t="shared" si="4"/>
        <v>196307.24839400427</v>
      </c>
      <c r="K41" s="2">
        <f t="shared" si="5"/>
        <v>97609.877514072243</v>
      </c>
      <c r="L41" s="2">
        <f t="shared" si="6"/>
        <v>147230.43629550323</v>
      </c>
      <c r="M41" s="2">
        <f t="shared" si="7"/>
        <v>73207.408135554186</v>
      </c>
      <c r="N41" s="2">
        <f t="shared" si="8"/>
        <v>98153.624197002136</v>
      </c>
      <c r="O41" s="2">
        <f t="shared" si="9"/>
        <v>48804.938757036121</v>
      </c>
      <c r="P41" s="2">
        <f t="shared" si="10"/>
        <v>49076.812098501068</v>
      </c>
      <c r="Q41" s="2">
        <f t="shared" si="11"/>
        <v>24402.469378518061</v>
      </c>
      <c r="R41" s="2">
        <f>IF(Calculator!$F$10/0.02&gt;1,1*J41,Calculator!$F$10/0.02)*J41</f>
        <v>0</v>
      </c>
      <c r="S41" s="2">
        <f>IF(Calculator!$F$10/0.02&gt;1,1*K41,Calculator!$F$10/0.02)*K41</f>
        <v>0</v>
      </c>
    </row>
    <row r="42" spans="1:19" x14ac:dyDescent="0.25">
      <c r="A42">
        <v>40</v>
      </c>
      <c r="B42" t="s">
        <v>41</v>
      </c>
      <c r="C42">
        <v>1124.05</v>
      </c>
      <c r="D42" s="1">
        <v>263220</v>
      </c>
      <c r="E42">
        <v>0.21890000000000001</v>
      </c>
      <c r="F42" s="1">
        <f t="shared" si="0"/>
        <v>336986.30136986298</v>
      </c>
      <c r="G42" s="2">
        <f t="shared" si="1"/>
        <v>73766.30136986298</v>
      </c>
      <c r="H42" s="2">
        <f t="shared" si="2"/>
        <v>169092.07708779443</v>
      </c>
      <c r="I42" s="2">
        <f t="shared" si="3"/>
        <v>47387.345633744953</v>
      </c>
      <c r="J42" s="2">
        <f t="shared" si="4"/>
        <v>94127.922912205555</v>
      </c>
      <c r="K42" s="2">
        <f t="shared" si="5"/>
        <v>26378.955736118023</v>
      </c>
      <c r="L42" s="2">
        <f t="shared" si="6"/>
        <v>70595.942184154177</v>
      </c>
      <c r="M42" s="2">
        <f t="shared" si="7"/>
        <v>19784.216802088522</v>
      </c>
      <c r="N42" s="2">
        <f t="shared" si="8"/>
        <v>47063.961456102777</v>
      </c>
      <c r="O42" s="2">
        <f t="shared" si="9"/>
        <v>13189.477868059012</v>
      </c>
      <c r="P42" s="2">
        <f t="shared" si="10"/>
        <v>23531.980728051389</v>
      </c>
      <c r="Q42" s="2">
        <f t="shared" si="11"/>
        <v>6594.7389340295058</v>
      </c>
      <c r="R42" s="2">
        <f>IF(Calculator!$F$10/0.02&gt;1,1*J42,Calculator!$F$10/0.02)*J42</f>
        <v>0</v>
      </c>
      <c r="S42" s="2">
        <f>IF(Calculator!$F$10/0.02&gt;1,1*K42,Calculator!$F$10/0.02)*K42</f>
        <v>0</v>
      </c>
    </row>
    <row r="43" spans="1:19" x14ac:dyDescent="0.25">
      <c r="A43">
        <v>41</v>
      </c>
      <c r="B43" t="s">
        <v>42</v>
      </c>
      <c r="C43">
        <v>4465.3999999999996</v>
      </c>
      <c r="D43" s="1">
        <v>1047529</v>
      </c>
      <c r="E43">
        <v>0.3</v>
      </c>
      <c r="F43" s="1">
        <f t="shared" si="0"/>
        <v>1496470</v>
      </c>
      <c r="G43" s="2">
        <f t="shared" si="1"/>
        <v>448941</v>
      </c>
      <c r="H43" s="2">
        <f t="shared" si="2"/>
        <v>672930.83511777304</v>
      </c>
      <c r="I43" s="2">
        <f t="shared" si="3"/>
        <v>288398.92933618842</v>
      </c>
      <c r="J43" s="2">
        <f t="shared" si="4"/>
        <v>374598.16488222696</v>
      </c>
      <c r="K43" s="2">
        <f t="shared" si="5"/>
        <v>160542.07066381155</v>
      </c>
      <c r="L43" s="2">
        <f t="shared" si="6"/>
        <v>280948.62366167025</v>
      </c>
      <c r="M43" s="2">
        <f t="shared" si="7"/>
        <v>120406.55299785869</v>
      </c>
      <c r="N43" s="2">
        <f t="shared" si="8"/>
        <v>187299.08244111348</v>
      </c>
      <c r="O43" s="2">
        <f t="shared" si="9"/>
        <v>80271.035331905776</v>
      </c>
      <c r="P43" s="2">
        <f t="shared" si="10"/>
        <v>93649.541220556741</v>
      </c>
      <c r="Q43" s="2">
        <f t="shared" si="11"/>
        <v>40135.517665952888</v>
      </c>
      <c r="R43" s="2">
        <f>IF(Calculator!$F$10/0.02&gt;1,1*J43,Calculator!$F$10/0.02)*J43</f>
        <v>0</v>
      </c>
      <c r="S43" s="2">
        <f>IF(Calculator!$F$10/0.02&gt;1,1*K43,Calculator!$F$10/0.02)*K43</f>
        <v>0</v>
      </c>
    </row>
    <row r="44" spans="1:19" x14ac:dyDescent="0.25">
      <c r="A44">
        <v>42</v>
      </c>
      <c r="B44" t="s">
        <v>43</v>
      </c>
      <c r="C44">
        <v>17257.7</v>
      </c>
      <c r="D44" s="1">
        <v>2672644</v>
      </c>
      <c r="E44">
        <v>0.44679999999999997</v>
      </c>
      <c r="F44" s="1">
        <f t="shared" si="0"/>
        <v>4831243.6731742583</v>
      </c>
      <c r="G44" s="2">
        <f t="shared" si="1"/>
        <v>2158599.6731742583</v>
      </c>
      <c r="H44" s="2">
        <f t="shared" si="2"/>
        <v>1716901.9271948608</v>
      </c>
      <c r="I44" s="2">
        <f t="shared" si="3"/>
        <v>1386680.7322318575</v>
      </c>
      <c r="J44" s="2">
        <f t="shared" si="4"/>
        <v>955742.07280513912</v>
      </c>
      <c r="K44" s="2">
        <f t="shared" si="5"/>
        <v>771918.94094240072</v>
      </c>
      <c r="L44" s="2">
        <f t="shared" si="6"/>
        <v>716806.55460385443</v>
      </c>
      <c r="M44" s="2">
        <f t="shared" si="7"/>
        <v>578939.20570680057</v>
      </c>
      <c r="N44" s="2">
        <f t="shared" si="8"/>
        <v>477871.03640256956</v>
      </c>
      <c r="O44" s="2">
        <f t="shared" si="9"/>
        <v>385959.47047120036</v>
      </c>
      <c r="P44" s="2">
        <f t="shared" si="10"/>
        <v>238935.51820128478</v>
      </c>
      <c r="Q44" s="2">
        <f t="shared" si="11"/>
        <v>192979.73523560018</v>
      </c>
      <c r="R44" s="2">
        <f>IF(Calculator!$F$10/0.02&gt;1,1*J44,Calculator!$F$10/0.02)*J44</f>
        <v>0</v>
      </c>
      <c r="S44" s="2">
        <f>IF(Calculator!$F$10/0.02&gt;1,1*K44,Calculator!$F$10/0.02)*K44</f>
        <v>0</v>
      </c>
    </row>
    <row r="45" spans="1:19" x14ac:dyDescent="0.25">
      <c r="A45">
        <v>43</v>
      </c>
      <c r="B45" t="s">
        <v>44</v>
      </c>
      <c r="C45">
        <v>50073.8</v>
      </c>
      <c r="D45" s="1">
        <v>8118981</v>
      </c>
      <c r="E45">
        <v>0.41830000000000001</v>
      </c>
      <c r="F45" s="1">
        <f t="shared" si="0"/>
        <v>13957333.677153172</v>
      </c>
      <c r="G45" s="2">
        <f t="shared" si="1"/>
        <v>5838352.677153172</v>
      </c>
      <c r="H45" s="2">
        <f t="shared" si="2"/>
        <v>5215619.4860813702</v>
      </c>
      <c r="I45" s="2">
        <f t="shared" si="3"/>
        <v>3750547.7583425087</v>
      </c>
      <c r="J45" s="2">
        <f t="shared" si="4"/>
        <v>2903361.5139186294</v>
      </c>
      <c r="K45" s="2">
        <f t="shared" si="5"/>
        <v>2087804.918810663</v>
      </c>
      <c r="L45" s="2">
        <f t="shared" si="6"/>
        <v>2177521.1354389722</v>
      </c>
      <c r="M45" s="2">
        <f t="shared" si="7"/>
        <v>1565853.6891079976</v>
      </c>
      <c r="N45" s="2">
        <f t="shared" si="8"/>
        <v>1451680.7569593147</v>
      </c>
      <c r="O45" s="2">
        <f t="shared" si="9"/>
        <v>1043902.4594053315</v>
      </c>
      <c r="P45" s="2">
        <f t="shared" si="10"/>
        <v>725840.37847965735</v>
      </c>
      <c r="Q45" s="2">
        <f t="shared" si="11"/>
        <v>521951.22970266576</v>
      </c>
      <c r="R45" s="2">
        <f>IF(Calculator!$F$10/0.02&gt;1,1*J45,Calculator!$F$10/0.02)*J45</f>
        <v>0</v>
      </c>
      <c r="S45" s="2">
        <f>IF(Calculator!$F$10/0.02&gt;1,1*K45,Calculator!$F$10/0.02)*K45</f>
        <v>0</v>
      </c>
    </row>
    <row r="46" spans="1:19" x14ac:dyDescent="0.25">
      <c r="A46">
        <v>44</v>
      </c>
      <c r="B46" t="s">
        <v>45</v>
      </c>
      <c r="C46">
        <v>7024.7</v>
      </c>
      <c r="D46" s="1">
        <v>1573348</v>
      </c>
      <c r="E46">
        <v>0.2253</v>
      </c>
      <c r="F46" s="1">
        <f t="shared" si="0"/>
        <v>2030912.6113334196</v>
      </c>
      <c r="G46" s="2">
        <f t="shared" si="1"/>
        <v>457564.61133341957</v>
      </c>
      <c r="H46" s="2">
        <f t="shared" si="2"/>
        <v>1010716.0599571734</v>
      </c>
      <c r="I46" s="2">
        <f t="shared" si="3"/>
        <v>293938.72248399543</v>
      </c>
      <c r="J46" s="2">
        <f t="shared" si="4"/>
        <v>562631.94004282646</v>
      </c>
      <c r="K46" s="2">
        <f t="shared" si="5"/>
        <v>163625.88884942411</v>
      </c>
      <c r="L46" s="2">
        <f t="shared" si="6"/>
        <v>421973.95503211993</v>
      </c>
      <c r="M46" s="2">
        <f t="shared" si="7"/>
        <v>122719.41663706811</v>
      </c>
      <c r="N46" s="2">
        <f t="shared" si="8"/>
        <v>281315.97002141323</v>
      </c>
      <c r="O46" s="2">
        <f t="shared" si="9"/>
        <v>81812.944424712055</v>
      </c>
      <c r="P46" s="2">
        <f t="shared" si="10"/>
        <v>140657.98501070662</v>
      </c>
      <c r="Q46" s="2">
        <f t="shared" si="11"/>
        <v>40906.472212356028</v>
      </c>
      <c r="R46" s="2">
        <f>IF(Calculator!$F$10/0.02&gt;1,1*J46,Calculator!$F$10/0.02)*J46</f>
        <v>0</v>
      </c>
      <c r="S46" s="2">
        <f>IF(Calculator!$F$10/0.02&gt;1,1*K46,Calculator!$F$10/0.02)*K46</f>
        <v>0</v>
      </c>
    </row>
    <row r="47" spans="1:19" x14ac:dyDescent="0.25">
      <c r="A47">
        <v>45</v>
      </c>
      <c r="B47" t="s">
        <v>46</v>
      </c>
      <c r="C47">
        <v>185.7</v>
      </c>
      <c r="D47" s="1">
        <v>18776</v>
      </c>
      <c r="E47">
        <v>0.8</v>
      </c>
      <c r="F47" s="1">
        <f t="shared" si="0"/>
        <v>93880.000000000015</v>
      </c>
      <c r="G47" s="2">
        <f t="shared" si="1"/>
        <v>75104.000000000015</v>
      </c>
      <c r="H47" s="2">
        <f t="shared" si="2"/>
        <v>12061.670235546038</v>
      </c>
      <c r="I47" s="2">
        <f t="shared" si="3"/>
        <v>48246.680942184161</v>
      </c>
      <c r="J47" s="2">
        <f t="shared" si="4"/>
        <v>6714.3297644539607</v>
      </c>
      <c r="K47" s="2">
        <f t="shared" si="5"/>
        <v>26857.31905781585</v>
      </c>
      <c r="L47" s="2">
        <f t="shared" si="6"/>
        <v>5035.7473233404717</v>
      </c>
      <c r="M47" s="2">
        <f t="shared" si="7"/>
        <v>20142.98929336189</v>
      </c>
      <c r="N47" s="2">
        <f t="shared" si="8"/>
        <v>3357.1648822269804</v>
      </c>
      <c r="O47" s="2">
        <f t="shared" si="9"/>
        <v>13428.659528907925</v>
      </c>
      <c r="P47" s="2">
        <f t="shared" si="10"/>
        <v>1678.5824411134902</v>
      </c>
      <c r="Q47" s="2">
        <f t="shared" si="11"/>
        <v>6714.3297644539625</v>
      </c>
      <c r="R47" s="2">
        <f>IF(Calculator!$F$10/0.02&gt;1,1*J47,Calculator!$F$10/0.02)*J47</f>
        <v>0</v>
      </c>
      <c r="S47" s="2">
        <f>IF(Calculator!$F$10/0.02&gt;1,1*K47,Calculator!$F$10/0.02)*K47</f>
        <v>0</v>
      </c>
    </row>
    <row r="48" spans="1:19" x14ac:dyDescent="0.25">
      <c r="A48">
        <v>46</v>
      </c>
      <c r="B48" t="s">
        <v>47</v>
      </c>
      <c r="C48">
        <v>5420.45</v>
      </c>
      <c r="D48" s="1">
        <v>929310</v>
      </c>
      <c r="E48">
        <v>0.39679999999999999</v>
      </c>
      <c r="F48" s="1">
        <f t="shared" si="0"/>
        <v>1540633.2891246686</v>
      </c>
      <c r="G48" s="2">
        <f t="shared" si="1"/>
        <v>611323.28912466858</v>
      </c>
      <c r="H48" s="2">
        <f t="shared" si="2"/>
        <v>596987.15203426126</v>
      </c>
      <c r="I48" s="2">
        <f t="shared" si="3"/>
        <v>392713.03369893052</v>
      </c>
      <c r="J48" s="2">
        <f t="shared" si="4"/>
        <v>332322.84796573874</v>
      </c>
      <c r="K48" s="2">
        <f t="shared" si="5"/>
        <v>218610.255425738</v>
      </c>
      <c r="L48" s="2">
        <f t="shared" si="6"/>
        <v>249242.13597430408</v>
      </c>
      <c r="M48" s="2">
        <f t="shared" si="7"/>
        <v>163957.69156930351</v>
      </c>
      <c r="N48" s="2">
        <f t="shared" si="8"/>
        <v>166161.42398286937</v>
      </c>
      <c r="O48" s="2">
        <f t="shared" si="9"/>
        <v>109305.127712869</v>
      </c>
      <c r="P48" s="2">
        <f t="shared" si="10"/>
        <v>83080.711991434684</v>
      </c>
      <c r="Q48" s="2">
        <f t="shared" si="11"/>
        <v>54652.563856434499</v>
      </c>
      <c r="R48" s="2">
        <f>IF(Calculator!$F$10/0.02&gt;1,1*J48,Calculator!$F$10/0.02)*J48</f>
        <v>0</v>
      </c>
      <c r="S48" s="2">
        <f>IF(Calculator!$F$10/0.02&gt;1,1*K48,Calculator!$F$10/0.02)*K48</f>
        <v>0</v>
      </c>
    </row>
    <row r="49" spans="1:19" x14ac:dyDescent="0.25">
      <c r="A49">
        <v>47</v>
      </c>
      <c r="B49" t="s">
        <v>48</v>
      </c>
      <c r="C49">
        <v>10421.049999999999</v>
      </c>
      <c r="D49" s="1">
        <v>1244589</v>
      </c>
      <c r="E49">
        <v>0.56569999999999998</v>
      </c>
      <c r="F49" s="1">
        <f t="shared" si="0"/>
        <v>2865735.6665899148</v>
      </c>
      <c r="G49" s="2">
        <f t="shared" si="1"/>
        <v>1621146.6665899148</v>
      </c>
      <c r="H49" s="2">
        <f t="shared" si="2"/>
        <v>799521.84154175583</v>
      </c>
      <c r="I49" s="2">
        <f t="shared" si="3"/>
        <v>1041421.8414924506</v>
      </c>
      <c r="J49" s="2">
        <f t="shared" si="4"/>
        <v>445067.15845824411</v>
      </c>
      <c r="K49" s="2">
        <f t="shared" si="5"/>
        <v>579724.82509746414</v>
      </c>
      <c r="L49" s="2">
        <f t="shared" si="6"/>
        <v>333800.3688436831</v>
      </c>
      <c r="M49" s="2">
        <f t="shared" si="7"/>
        <v>434793.61882309819</v>
      </c>
      <c r="N49" s="2">
        <f t="shared" si="8"/>
        <v>222533.57922912206</v>
      </c>
      <c r="O49" s="2">
        <f t="shared" si="9"/>
        <v>289862.41254873207</v>
      </c>
      <c r="P49" s="2">
        <f t="shared" si="10"/>
        <v>111266.78961456103</v>
      </c>
      <c r="Q49" s="2">
        <f t="shared" si="11"/>
        <v>144931.20627436604</v>
      </c>
      <c r="R49" s="2">
        <f>IF(Calculator!$F$10/0.02&gt;1,1*J49,Calculator!$F$10/0.02)*J49</f>
        <v>0</v>
      </c>
      <c r="S49" s="2">
        <f>IF(Calculator!$F$10/0.02&gt;1,1*K49,Calculator!$F$10/0.02)*K49</f>
        <v>0</v>
      </c>
    </row>
    <row r="50" spans="1:19" x14ac:dyDescent="0.25">
      <c r="A50">
        <v>48</v>
      </c>
      <c r="B50" t="s">
        <v>49</v>
      </c>
      <c r="C50">
        <v>4337.05</v>
      </c>
      <c r="D50" s="1">
        <v>763183</v>
      </c>
      <c r="E50">
        <v>0.37209999999999999</v>
      </c>
      <c r="F50" s="1">
        <f t="shared" si="0"/>
        <v>1215453.0976270107</v>
      </c>
      <c r="G50" s="2">
        <f t="shared" si="1"/>
        <v>452270.09762701066</v>
      </c>
      <c r="H50" s="2">
        <f t="shared" si="2"/>
        <v>490267.45182012848</v>
      </c>
      <c r="I50" s="2">
        <f t="shared" si="3"/>
        <v>290537.53594882909</v>
      </c>
      <c r="J50" s="2">
        <f t="shared" si="4"/>
        <v>272915.54817987152</v>
      </c>
      <c r="K50" s="2">
        <f t="shared" si="5"/>
        <v>161732.56167818155</v>
      </c>
      <c r="L50" s="2">
        <f t="shared" si="6"/>
        <v>204686.66113490367</v>
      </c>
      <c r="M50" s="2">
        <f t="shared" si="7"/>
        <v>121299.42125863617</v>
      </c>
      <c r="N50" s="2">
        <f t="shared" si="8"/>
        <v>136457.77408993576</v>
      </c>
      <c r="O50" s="2">
        <f t="shared" si="9"/>
        <v>80866.280839090774</v>
      </c>
      <c r="P50" s="2">
        <f t="shared" si="10"/>
        <v>68228.88704496788</v>
      </c>
      <c r="Q50" s="2">
        <f t="shared" si="11"/>
        <v>40433.140419545387</v>
      </c>
      <c r="R50" s="2">
        <f>IF(Calculator!$F$10/0.02&gt;1,1*J50,Calculator!$F$10/0.02)*J50</f>
        <v>0</v>
      </c>
      <c r="S50" s="2">
        <f>IF(Calculator!$F$10/0.02&gt;1,1*K50,Calculator!$F$10/0.02)*K50</f>
        <v>0</v>
      </c>
    </row>
    <row r="51" spans="1:19" x14ac:dyDescent="0.25">
      <c r="A51">
        <v>49</v>
      </c>
      <c r="B51" t="s">
        <v>50</v>
      </c>
      <c r="C51">
        <v>757</v>
      </c>
      <c r="D51" s="1">
        <v>166850</v>
      </c>
      <c r="E51">
        <v>0.39450000000000002</v>
      </c>
      <c r="F51" s="1">
        <f t="shared" si="0"/>
        <v>275557.39058629237</v>
      </c>
      <c r="G51" s="2">
        <f t="shared" si="1"/>
        <v>108707.39058629237</v>
      </c>
      <c r="H51" s="2">
        <f t="shared" si="2"/>
        <v>107184.15417558886</v>
      </c>
      <c r="I51" s="2">
        <f t="shared" si="3"/>
        <v>69833.441490123572</v>
      </c>
      <c r="J51" s="2">
        <f t="shared" si="4"/>
        <v>59665.845824411132</v>
      </c>
      <c r="K51" s="2">
        <f t="shared" si="5"/>
        <v>38873.949096168792</v>
      </c>
      <c r="L51" s="2">
        <f t="shared" si="6"/>
        <v>44749.384368308354</v>
      </c>
      <c r="M51" s="2">
        <f t="shared" si="7"/>
        <v>29155.461822126596</v>
      </c>
      <c r="N51" s="2">
        <f t="shared" si="8"/>
        <v>29832.922912205566</v>
      </c>
      <c r="O51" s="2">
        <f t="shared" si="9"/>
        <v>19436.974548084396</v>
      </c>
      <c r="P51" s="2">
        <f t="shared" si="10"/>
        <v>14916.461456102783</v>
      </c>
      <c r="Q51" s="2">
        <f t="shared" si="11"/>
        <v>9718.4872740421979</v>
      </c>
      <c r="R51" s="2">
        <f>IF(Calculator!$F$10/0.02&gt;1,1*J51,Calculator!$F$10/0.02)*J51</f>
        <v>0</v>
      </c>
      <c r="S51" s="2">
        <f>IF(Calculator!$F$10/0.02&gt;1,1*K51,Calculator!$F$10/0.02)*K51</f>
        <v>0</v>
      </c>
    </row>
    <row r="52" spans="1:19" x14ac:dyDescent="0.25">
      <c r="A52">
        <v>50</v>
      </c>
      <c r="B52" t="s">
        <v>51</v>
      </c>
      <c r="C52">
        <v>2185.4499999999998</v>
      </c>
      <c r="D52" s="1">
        <v>444567</v>
      </c>
      <c r="E52">
        <v>0.32829999999999998</v>
      </c>
      <c r="F52" s="1">
        <f t="shared" si="0"/>
        <v>661853.50602947746</v>
      </c>
      <c r="G52" s="2">
        <f t="shared" si="1"/>
        <v>217286.50602947746</v>
      </c>
      <c r="H52" s="2">
        <f t="shared" si="2"/>
        <v>285589.07922912203</v>
      </c>
      <c r="I52" s="2">
        <f t="shared" si="3"/>
        <v>139584.47924805831</v>
      </c>
      <c r="J52" s="2">
        <f t="shared" si="4"/>
        <v>158977.92077087794</v>
      </c>
      <c r="K52" s="2">
        <f t="shared" si="5"/>
        <v>77702.026781419132</v>
      </c>
      <c r="L52" s="2">
        <f t="shared" si="6"/>
        <v>119233.44057815846</v>
      </c>
      <c r="M52" s="2">
        <f t="shared" si="7"/>
        <v>58276.52008606436</v>
      </c>
      <c r="N52" s="2">
        <f t="shared" si="8"/>
        <v>79488.960385438972</v>
      </c>
      <c r="O52" s="2">
        <f t="shared" si="9"/>
        <v>38851.013390709566</v>
      </c>
      <c r="P52" s="2">
        <f t="shared" si="10"/>
        <v>39744.480192719486</v>
      </c>
      <c r="Q52" s="2">
        <f t="shared" si="11"/>
        <v>19425.506695354783</v>
      </c>
      <c r="R52" s="2">
        <f>IF(Calculator!$F$10/0.02&gt;1,1*J52,Calculator!$F$10/0.02)*J52</f>
        <v>0</v>
      </c>
      <c r="S52" s="2">
        <f>IF(Calculator!$F$10/0.02&gt;1,1*K52,Calculator!$F$10/0.02)*K52</f>
        <v>0</v>
      </c>
    </row>
    <row r="53" spans="1:19" x14ac:dyDescent="0.25">
      <c r="A53">
        <v>51</v>
      </c>
      <c r="B53" t="s">
        <v>52</v>
      </c>
      <c r="C53">
        <v>1003.15</v>
      </c>
      <c r="D53" s="1">
        <v>75029</v>
      </c>
      <c r="E53">
        <v>0.77180000000000004</v>
      </c>
      <c r="F53" s="1">
        <f t="shared" si="0"/>
        <v>328786.15249780897</v>
      </c>
      <c r="G53" s="2">
        <f t="shared" si="1"/>
        <v>253757.15249780897</v>
      </c>
      <c r="H53" s="2">
        <f t="shared" si="2"/>
        <v>48198.501070663806</v>
      </c>
      <c r="I53" s="2">
        <f t="shared" si="3"/>
        <v>163013.16006283232</v>
      </c>
      <c r="J53" s="2">
        <f t="shared" si="4"/>
        <v>26830.498929336187</v>
      </c>
      <c r="K53" s="2">
        <f t="shared" si="5"/>
        <v>90743.992434976652</v>
      </c>
      <c r="L53" s="2">
        <f t="shared" si="6"/>
        <v>20122.874197002144</v>
      </c>
      <c r="M53" s="2">
        <f t="shared" si="7"/>
        <v>68057.994326232496</v>
      </c>
      <c r="N53" s="2">
        <f t="shared" si="8"/>
        <v>13415.249464668093</v>
      </c>
      <c r="O53" s="2">
        <f t="shared" si="9"/>
        <v>45371.996217488326</v>
      </c>
      <c r="P53" s="2">
        <f t="shared" si="10"/>
        <v>6707.6247323340467</v>
      </c>
      <c r="Q53" s="2">
        <f t="shared" si="11"/>
        <v>22685.998108744163</v>
      </c>
      <c r="R53" s="2">
        <f>IF(Calculator!$F$10/0.02&gt;1,1*J53,Calculator!$F$10/0.02)*J53</f>
        <v>0</v>
      </c>
      <c r="S53" s="2">
        <f>IF(Calculator!$F$10/0.02&gt;1,1*K53,Calculator!$F$10/0.02)*K53</f>
        <v>0</v>
      </c>
    </row>
    <row r="54" spans="1:19" s="3" customFormat="1" x14ac:dyDescent="0.25">
      <c r="A54" s="3">
        <v>52</v>
      </c>
      <c r="B54" s="3" t="s">
        <v>53</v>
      </c>
      <c r="C54">
        <v>2978.85</v>
      </c>
      <c r="D54" s="1">
        <v>840067</v>
      </c>
      <c r="E54" s="3">
        <v>0.1754</v>
      </c>
      <c r="F54" s="4">
        <f t="shared" si="0"/>
        <v>1018756.9730778559</v>
      </c>
      <c r="G54" s="5">
        <f t="shared" si="1"/>
        <v>178689.97307785589</v>
      </c>
      <c r="H54" s="2">
        <f t="shared" si="2"/>
        <v>539657.60171306203</v>
      </c>
      <c r="I54" s="2">
        <f t="shared" si="3"/>
        <v>114790.13259819435</v>
      </c>
      <c r="J54" s="2">
        <f t="shared" si="4"/>
        <v>300409.39828693791</v>
      </c>
      <c r="K54" s="2">
        <f t="shared" si="5"/>
        <v>63899.840479661521</v>
      </c>
      <c r="L54" s="2">
        <f t="shared" si="6"/>
        <v>225307.04871520345</v>
      </c>
      <c r="M54" s="2">
        <f t="shared" si="7"/>
        <v>47924.880359746152</v>
      </c>
      <c r="N54" s="2">
        <f t="shared" si="8"/>
        <v>150204.69914346896</v>
      </c>
      <c r="O54" s="2">
        <f t="shared" si="9"/>
        <v>31949.920239830761</v>
      </c>
      <c r="P54" s="2">
        <f t="shared" si="10"/>
        <v>75102.349571734478</v>
      </c>
      <c r="Q54" s="2">
        <f t="shared" si="11"/>
        <v>15974.96011991538</v>
      </c>
      <c r="R54" s="2">
        <f>IF(Calculator!$F$10/0.02&gt;1,1*J54,Calculator!$F$10/0.02)*J54</f>
        <v>0</v>
      </c>
      <c r="S54" s="2">
        <f>IF(Calculator!$F$10/0.02&gt;1,1*K54,Calculator!$F$10/0.02)*K54</f>
        <v>0</v>
      </c>
    </row>
    <row r="55" spans="1:19" x14ac:dyDescent="0.25">
      <c r="A55">
        <v>53</v>
      </c>
      <c r="B55" t="s">
        <v>54</v>
      </c>
      <c r="C55">
        <v>83829.3</v>
      </c>
      <c r="D55" s="1">
        <v>11361420</v>
      </c>
      <c r="E55">
        <v>0.5383</v>
      </c>
      <c r="F55" s="1">
        <f t="shared" si="0"/>
        <v>24607797.270955164</v>
      </c>
      <c r="G55" s="2">
        <f t="shared" si="1"/>
        <v>13246377.270955164</v>
      </c>
      <c r="H55" s="2">
        <f t="shared" si="2"/>
        <v>7298556.7451820122</v>
      </c>
      <c r="I55" s="2">
        <f t="shared" si="3"/>
        <v>8509450.0669947509</v>
      </c>
      <c r="J55" s="2">
        <f t="shared" si="4"/>
        <v>4062863.2548179869</v>
      </c>
      <c r="K55" s="2">
        <f t="shared" si="5"/>
        <v>4736927.2039604113</v>
      </c>
      <c r="L55" s="2">
        <f t="shared" si="6"/>
        <v>3047147.4411134906</v>
      </c>
      <c r="M55" s="2">
        <f t="shared" si="7"/>
        <v>3552695.4029703094</v>
      </c>
      <c r="N55" s="2">
        <f t="shared" si="8"/>
        <v>2031431.6274089934</v>
      </c>
      <c r="O55" s="2">
        <f t="shared" si="9"/>
        <v>2368463.6019802056</v>
      </c>
      <c r="P55" s="2">
        <f t="shared" si="10"/>
        <v>1015715.8137044967</v>
      </c>
      <c r="Q55" s="2">
        <f t="shared" si="11"/>
        <v>1184231.8009901028</v>
      </c>
      <c r="R55" s="2">
        <f>IF(Calculator!$F$10/0.02&gt;1,1*J55,Calculator!$F$10/0.02)*J55</f>
        <v>0</v>
      </c>
      <c r="S55" s="2">
        <f>IF(Calculator!$F$10/0.02&gt;1,1*K55,Calculator!$F$10/0.02)*K55</f>
        <v>0</v>
      </c>
    </row>
    <row r="56" spans="1:19" x14ac:dyDescent="0.25">
      <c r="A56">
        <v>54</v>
      </c>
      <c r="B56" t="s">
        <v>55</v>
      </c>
      <c r="C56">
        <v>4708.75</v>
      </c>
      <c r="D56" s="1">
        <v>612897</v>
      </c>
      <c r="E56">
        <v>0.5474</v>
      </c>
      <c r="F56" s="1">
        <f t="shared" si="0"/>
        <v>1354169.2443658861</v>
      </c>
      <c r="G56" s="2">
        <f t="shared" si="1"/>
        <v>741272.24436588609</v>
      </c>
      <c r="H56" s="2">
        <f t="shared" si="2"/>
        <v>393723.98286937899</v>
      </c>
      <c r="I56" s="2">
        <f t="shared" si="3"/>
        <v>476192.01993525872</v>
      </c>
      <c r="J56" s="2">
        <f t="shared" si="4"/>
        <v>219173.01713062098</v>
      </c>
      <c r="K56" s="2">
        <f t="shared" si="5"/>
        <v>265080.22443062736</v>
      </c>
      <c r="L56" s="2">
        <f t="shared" si="6"/>
        <v>164379.76284796576</v>
      </c>
      <c r="M56" s="2">
        <f t="shared" si="7"/>
        <v>198810.16832297054</v>
      </c>
      <c r="N56" s="2">
        <f t="shared" si="8"/>
        <v>109586.50856531049</v>
      </c>
      <c r="O56" s="2">
        <f t="shared" si="9"/>
        <v>132540.11221531368</v>
      </c>
      <c r="P56" s="2">
        <f t="shared" si="10"/>
        <v>54793.254282655245</v>
      </c>
      <c r="Q56" s="2">
        <f t="shared" si="11"/>
        <v>66270.056107656841</v>
      </c>
      <c r="R56" s="2">
        <f>IF(Calculator!$F$10/0.02&gt;1,1*J56,Calculator!$F$10/0.02)*J56</f>
        <v>0</v>
      </c>
      <c r="S56" s="2">
        <f>IF(Calculator!$F$10/0.02&gt;1,1*K56,Calculator!$F$10/0.02)*K56</f>
        <v>0</v>
      </c>
    </row>
    <row r="57" spans="1:19" x14ac:dyDescent="0.25">
      <c r="A57">
        <v>55</v>
      </c>
      <c r="B57" t="s">
        <v>56</v>
      </c>
      <c r="C57">
        <v>1467.45</v>
      </c>
      <c r="D57" s="1">
        <v>352736</v>
      </c>
      <c r="E57">
        <v>0.2525</v>
      </c>
      <c r="F57" s="1">
        <f t="shared" si="0"/>
        <v>471887.62541806017</v>
      </c>
      <c r="G57" s="2">
        <f t="shared" si="1"/>
        <v>119151.62541806017</v>
      </c>
      <c r="H57" s="2">
        <f t="shared" si="2"/>
        <v>226597.0021413276</v>
      </c>
      <c r="I57" s="2">
        <f t="shared" si="3"/>
        <v>76542.800054428371</v>
      </c>
      <c r="J57" s="2">
        <f t="shared" si="4"/>
        <v>126138.99785867237</v>
      </c>
      <c r="K57" s="2">
        <f t="shared" si="5"/>
        <v>42608.82536363179</v>
      </c>
      <c r="L57" s="2">
        <f t="shared" si="6"/>
        <v>94604.248394004288</v>
      </c>
      <c r="M57" s="2">
        <f t="shared" si="7"/>
        <v>31956.619022723848</v>
      </c>
      <c r="N57" s="2">
        <f t="shared" si="8"/>
        <v>63069.498929336187</v>
      </c>
      <c r="O57" s="2">
        <f t="shared" si="9"/>
        <v>21304.412681815895</v>
      </c>
      <c r="P57" s="2">
        <f t="shared" si="10"/>
        <v>31534.749464668093</v>
      </c>
      <c r="Q57" s="2">
        <f t="shared" si="11"/>
        <v>10652.206340907947</v>
      </c>
      <c r="R57" s="2">
        <f>IF(Calculator!$F$10/0.02&gt;1,1*J57,Calculator!$F$10/0.02)*J57</f>
        <v>0</v>
      </c>
      <c r="S57" s="2">
        <f>IF(Calculator!$F$10/0.02&gt;1,1*K57,Calculator!$F$10/0.02)*K57</f>
        <v>0</v>
      </c>
    </row>
    <row r="58" spans="1:19" x14ac:dyDescent="0.25">
      <c r="A58">
        <v>56</v>
      </c>
      <c r="B58" t="s">
        <v>57</v>
      </c>
      <c r="C58">
        <v>1636.85</v>
      </c>
      <c r="D58" s="1">
        <v>259079</v>
      </c>
      <c r="E58">
        <v>0.46079999999999999</v>
      </c>
      <c r="F58" s="1">
        <f t="shared" si="0"/>
        <v>480487.75964391691</v>
      </c>
      <c r="G58" s="2">
        <f t="shared" si="1"/>
        <v>221408.75964391691</v>
      </c>
      <c r="H58" s="2">
        <f t="shared" si="2"/>
        <v>166431.90578158456</v>
      </c>
      <c r="I58" s="2">
        <f t="shared" si="3"/>
        <v>142232.6079082978</v>
      </c>
      <c r="J58" s="2">
        <f t="shared" si="4"/>
        <v>92647.094218415412</v>
      </c>
      <c r="K58" s="2">
        <f t="shared" si="5"/>
        <v>79176.151735619103</v>
      </c>
      <c r="L58" s="2">
        <f t="shared" si="6"/>
        <v>69485.320663811566</v>
      </c>
      <c r="M58" s="2">
        <f t="shared" si="7"/>
        <v>59382.113801714338</v>
      </c>
      <c r="N58" s="2">
        <f t="shared" si="8"/>
        <v>46323.547109207706</v>
      </c>
      <c r="O58" s="2">
        <f t="shared" si="9"/>
        <v>39588.075867809552</v>
      </c>
      <c r="P58" s="2">
        <f t="shared" si="10"/>
        <v>23161.773554603853</v>
      </c>
      <c r="Q58" s="2">
        <f t="shared" si="11"/>
        <v>19794.037933904776</v>
      </c>
      <c r="R58" s="2">
        <f>IF(Calculator!$F$10/0.02&gt;1,1*J58,Calculator!$F$10/0.02)*J58</f>
        <v>0</v>
      </c>
      <c r="S58" s="2">
        <f>IF(Calculator!$F$10/0.02&gt;1,1*K58,Calculator!$F$10/0.02)*K58</f>
        <v>0</v>
      </c>
    </row>
    <row r="59" spans="1:19" x14ac:dyDescent="0.25">
      <c r="A59">
        <v>57</v>
      </c>
      <c r="B59" t="s">
        <v>58</v>
      </c>
      <c r="C59">
        <v>1032</v>
      </c>
      <c r="D59" s="1">
        <v>169278</v>
      </c>
      <c r="E59">
        <v>0.50600000000000001</v>
      </c>
      <c r="F59" s="1">
        <f t="shared" si="0"/>
        <v>342668.01619433198</v>
      </c>
      <c r="G59" s="2">
        <f t="shared" si="1"/>
        <v>173390.01619433198</v>
      </c>
      <c r="H59" s="2">
        <f t="shared" si="2"/>
        <v>108743.89721627408</v>
      </c>
      <c r="I59" s="2">
        <f t="shared" si="3"/>
        <v>111385.44937537386</v>
      </c>
      <c r="J59" s="2">
        <f t="shared" si="4"/>
        <v>60534.10278372591</v>
      </c>
      <c r="K59" s="2">
        <f t="shared" si="5"/>
        <v>62004.566818958112</v>
      </c>
      <c r="L59" s="2">
        <f t="shared" si="6"/>
        <v>45400.577087794438</v>
      </c>
      <c r="M59" s="2">
        <f t="shared" si="7"/>
        <v>46503.425114218597</v>
      </c>
      <c r="N59" s="2">
        <f t="shared" si="8"/>
        <v>30267.051391862955</v>
      </c>
      <c r="O59" s="2">
        <f t="shared" si="9"/>
        <v>31002.283409479056</v>
      </c>
      <c r="P59" s="2">
        <f t="shared" si="10"/>
        <v>15133.525695931477</v>
      </c>
      <c r="Q59" s="2">
        <f t="shared" si="11"/>
        <v>15501.141704739528</v>
      </c>
      <c r="R59" s="2">
        <f>IF(Calculator!$F$10/0.02&gt;1,1*J59,Calculator!$F$10/0.02)*J59</f>
        <v>0</v>
      </c>
      <c r="S59" s="2">
        <f>IF(Calculator!$F$10/0.02&gt;1,1*K59,Calculator!$F$10/0.02)*K59</f>
        <v>0</v>
      </c>
    </row>
    <row r="60" spans="1:19" x14ac:dyDescent="0.25">
      <c r="A60">
        <v>58</v>
      </c>
      <c r="B60" t="s">
        <v>59</v>
      </c>
      <c r="C60">
        <v>3850.3</v>
      </c>
      <c r="D60" s="1">
        <v>718381</v>
      </c>
      <c r="E60">
        <v>0.37669999999999998</v>
      </c>
      <c r="F60" s="1">
        <f t="shared" si="0"/>
        <v>1152544.5210973849</v>
      </c>
      <c r="G60" s="2">
        <f t="shared" si="1"/>
        <v>434163.52109738486</v>
      </c>
      <c r="H60" s="2">
        <f t="shared" si="2"/>
        <v>461486.72376873659</v>
      </c>
      <c r="I60" s="2">
        <f t="shared" si="3"/>
        <v>278905.90220388747</v>
      </c>
      <c r="J60" s="2">
        <f t="shared" si="4"/>
        <v>256894.27623126336</v>
      </c>
      <c r="K60" s="2">
        <f t="shared" si="5"/>
        <v>155257.61889349736</v>
      </c>
      <c r="L60" s="2">
        <f t="shared" si="6"/>
        <v>192670.70717344756</v>
      </c>
      <c r="M60" s="2">
        <f t="shared" si="7"/>
        <v>116443.21417012304</v>
      </c>
      <c r="N60" s="2">
        <f t="shared" si="8"/>
        <v>128447.13811563168</v>
      </c>
      <c r="O60" s="2">
        <f t="shared" si="9"/>
        <v>77628.809446748681</v>
      </c>
      <c r="P60" s="2">
        <f t="shared" si="10"/>
        <v>64223.569057815839</v>
      </c>
      <c r="Q60" s="2">
        <f t="shared" si="11"/>
        <v>38814.40472337434</v>
      </c>
      <c r="R60" s="2">
        <f>IF(Calculator!$F$10/0.02&gt;1,1*J60,Calculator!$F$10/0.02)*J60</f>
        <v>0</v>
      </c>
      <c r="S60" s="2">
        <f>IF(Calculator!$F$10/0.02&gt;1,1*K60,Calculator!$F$10/0.02)*K60</f>
        <v>0</v>
      </c>
    </row>
    <row r="61" spans="1:19" x14ac:dyDescent="0.25">
      <c r="A61">
        <v>59</v>
      </c>
      <c r="B61" t="s">
        <v>60</v>
      </c>
      <c r="C61">
        <v>1142.6500000000001</v>
      </c>
      <c r="D61" s="1">
        <v>133717</v>
      </c>
      <c r="E61">
        <v>0.61599999999999999</v>
      </c>
      <c r="F61" s="1">
        <f t="shared" si="0"/>
        <v>348221.35416666669</v>
      </c>
      <c r="G61" s="2">
        <f t="shared" si="1"/>
        <v>214504.35416666669</v>
      </c>
      <c r="H61" s="2">
        <f t="shared" si="2"/>
        <v>85899.571734475365</v>
      </c>
      <c r="I61" s="2">
        <f t="shared" si="3"/>
        <v>137797.22965738759</v>
      </c>
      <c r="J61" s="2">
        <f t="shared" si="4"/>
        <v>47817.428265524621</v>
      </c>
      <c r="K61" s="2">
        <f t="shared" si="5"/>
        <v>76707.124509279092</v>
      </c>
      <c r="L61" s="2">
        <f t="shared" si="6"/>
        <v>35863.071199143473</v>
      </c>
      <c r="M61" s="2">
        <f t="shared" si="7"/>
        <v>57530.343381959327</v>
      </c>
      <c r="N61" s="2">
        <f t="shared" si="8"/>
        <v>23908.71413276231</v>
      </c>
      <c r="O61" s="2">
        <f t="shared" si="9"/>
        <v>38353.562254639546</v>
      </c>
      <c r="P61" s="2">
        <f t="shared" si="10"/>
        <v>11954.357066381155</v>
      </c>
      <c r="Q61" s="2">
        <f t="shared" si="11"/>
        <v>19176.781127319773</v>
      </c>
      <c r="R61" s="2">
        <f>IF(Calculator!$F$10/0.02&gt;1,1*J61,Calculator!$F$10/0.02)*J61</f>
        <v>0</v>
      </c>
      <c r="S61" s="2">
        <f>IF(Calculator!$F$10/0.02&gt;1,1*K61,Calculator!$F$10/0.02)*K61</f>
        <v>0</v>
      </c>
    </row>
    <row r="62" spans="1:19" x14ac:dyDescent="0.25">
      <c r="A62">
        <v>60</v>
      </c>
      <c r="B62" t="s">
        <v>61</v>
      </c>
      <c r="C62">
        <v>9743.5</v>
      </c>
      <c r="D62" s="1">
        <v>1696803</v>
      </c>
      <c r="E62">
        <v>0.39200000000000002</v>
      </c>
      <c r="F62" s="1">
        <f t="shared" si="0"/>
        <v>2790794.4078947371</v>
      </c>
      <c r="G62" s="2">
        <f t="shared" si="1"/>
        <v>1093991.4078947371</v>
      </c>
      <c r="H62" s="2">
        <f t="shared" si="2"/>
        <v>1090023.3404710919</v>
      </c>
      <c r="I62" s="2">
        <f t="shared" si="3"/>
        <v>702778.20635636209</v>
      </c>
      <c r="J62" s="2">
        <f t="shared" si="4"/>
        <v>606779.65952890785</v>
      </c>
      <c r="K62" s="2">
        <f t="shared" si="5"/>
        <v>391213.20153837494</v>
      </c>
      <c r="L62" s="2">
        <f t="shared" si="6"/>
        <v>455084.74464668101</v>
      </c>
      <c r="M62" s="2">
        <f t="shared" si="7"/>
        <v>293409.90115378122</v>
      </c>
      <c r="N62" s="2">
        <f t="shared" si="8"/>
        <v>303389.82976445393</v>
      </c>
      <c r="O62" s="2">
        <f t="shared" si="9"/>
        <v>195606.60076918747</v>
      </c>
      <c r="P62" s="2">
        <f t="shared" si="10"/>
        <v>151694.91488222696</v>
      </c>
      <c r="Q62" s="2">
        <f t="shared" si="11"/>
        <v>97803.300384593735</v>
      </c>
      <c r="R62" s="2">
        <f>IF(Calculator!$F$10/0.02&gt;1,1*J62,Calculator!$F$10/0.02)*J62</f>
        <v>0</v>
      </c>
      <c r="S62" s="2">
        <f>IF(Calculator!$F$10/0.02&gt;1,1*K62,Calculator!$F$10/0.02)*K62</f>
        <v>0</v>
      </c>
    </row>
    <row r="63" spans="1:19" x14ac:dyDescent="0.25">
      <c r="A63">
        <v>62</v>
      </c>
      <c r="B63" t="s">
        <v>62</v>
      </c>
      <c r="C63">
        <v>1676.35</v>
      </c>
      <c r="D63" s="1">
        <v>239023</v>
      </c>
      <c r="E63">
        <v>0.53559999999999997</v>
      </c>
      <c r="F63" s="1">
        <f t="shared" si="0"/>
        <v>514692.07579672692</v>
      </c>
      <c r="G63" s="2">
        <f t="shared" si="1"/>
        <v>275669.07579672692</v>
      </c>
      <c r="H63" s="2">
        <f t="shared" si="2"/>
        <v>153547.96573875801</v>
      </c>
      <c r="I63" s="2">
        <f t="shared" si="3"/>
        <v>177089.34205357189</v>
      </c>
      <c r="J63" s="2">
        <f t="shared" si="4"/>
        <v>85475.034261241963</v>
      </c>
      <c r="K63" s="2">
        <f t="shared" si="5"/>
        <v>98579.733743155011</v>
      </c>
      <c r="L63" s="2">
        <f t="shared" si="6"/>
        <v>64106.275695931487</v>
      </c>
      <c r="M63" s="2">
        <f t="shared" si="7"/>
        <v>73934.800307366269</v>
      </c>
      <c r="N63" s="2">
        <f t="shared" si="8"/>
        <v>42737.517130620981</v>
      </c>
      <c r="O63" s="2">
        <f t="shared" si="9"/>
        <v>49289.866871577506</v>
      </c>
      <c r="P63" s="2">
        <f t="shared" si="10"/>
        <v>21368.758565310491</v>
      </c>
      <c r="Q63" s="2">
        <f t="shared" si="11"/>
        <v>24644.933435788753</v>
      </c>
      <c r="R63" s="2">
        <f>IF(Calculator!$F$10/0.02&gt;1,1*J63,Calculator!$F$10/0.02)*J63</f>
        <v>0</v>
      </c>
      <c r="S63" s="2">
        <f>IF(Calculator!$F$10/0.02&gt;1,1*K63,Calculator!$F$10/0.02)*K63</f>
        <v>0</v>
      </c>
    </row>
    <row r="64" spans="1:19" x14ac:dyDescent="0.25">
      <c r="A64">
        <v>63</v>
      </c>
      <c r="B64" t="s">
        <v>63</v>
      </c>
      <c r="C64">
        <v>3312.05</v>
      </c>
      <c r="D64" s="1">
        <v>538789</v>
      </c>
      <c r="E64">
        <v>0.41720000000000002</v>
      </c>
      <c r="F64" s="1">
        <f t="shared" si="0"/>
        <v>924483.52779684286</v>
      </c>
      <c r="G64" s="2">
        <f t="shared" si="1"/>
        <v>385694.52779684286</v>
      </c>
      <c r="H64" s="2">
        <f t="shared" si="2"/>
        <v>346117.130620985</v>
      </c>
      <c r="I64" s="2">
        <f t="shared" si="3"/>
        <v>247769.50393801468</v>
      </c>
      <c r="J64" s="2">
        <f t="shared" si="4"/>
        <v>192671.86937901497</v>
      </c>
      <c r="K64" s="2">
        <f t="shared" si="5"/>
        <v>137925.02385882818</v>
      </c>
      <c r="L64" s="2">
        <f t="shared" si="6"/>
        <v>144503.90203426126</v>
      </c>
      <c r="M64" s="2">
        <f t="shared" si="7"/>
        <v>103443.76789412113</v>
      </c>
      <c r="N64" s="2">
        <f t="shared" si="8"/>
        <v>96335.934689507485</v>
      </c>
      <c r="O64" s="2">
        <f t="shared" si="9"/>
        <v>68962.51192941409</v>
      </c>
      <c r="P64" s="2">
        <f t="shared" si="10"/>
        <v>48167.967344753743</v>
      </c>
      <c r="Q64" s="2">
        <f t="shared" si="11"/>
        <v>34481.255964707045</v>
      </c>
      <c r="R64" s="2">
        <f>IF(Calculator!$F$10/0.02&gt;1,1*J64,Calculator!$F$10/0.02)*J64</f>
        <v>0</v>
      </c>
      <c r="S64" s="2">
        <f>IF(Calculator!$F$10/0.02&gt;1,1*K64,Calculator!$F$10/0.02)*K64</f>
        <v>0</v>
      </c>
    </row>
    <row r="65" spans="1:19" x14ac:dyDescent="0.25">
      <c r="A65">
        <v>65</v>
      </c>
      <c r="B65" t="s">
        <v>64</v>
      </c>
      <c r="C65">
        <v>1459.75</v>
      </c>
      <c r="D65" s="1">
        <v>244371</v>
      </c>
      <c r="E65">
        <v>0.47460000000000002</v>
      </c>
      <c r="F65" s="1">
        <f t="shared" si="0"/>
        <v>465114.19870574801</v>
      </c>
      <c r="G65" s="2">
        <f t="shared" si="1"/>
        <v>220743.19870574801</v>
      </c>
      <c r="H65" s="2">
        <f t="shared" si="2"/>
        <v>156983.51177730193</v>
      </c>
      <c r="I65" s="2">
        <f t="shared" si="3"/>
        <v>141805.05270176532</v>
      </c>
      <c r="J65" s="2">
        <f t="shared" si="4"/>
        <v>87387.48822269807</v>
      </c>
      <c r="K65" s="2">
        <f t="shared" si="5"/>
        <v>78938.146003982692</v>
      </c>
      <c r="L65" s="2">
        <f t="shared" si="6"/>
        <v>65540.61616702356</v>
      </c>
      <c r="M65" s="2">
        <f t="shared" si="7"/>
        <v>59203.609502987027</v>
      </c>
      <c r="N65" s="2">
        <f t="shared" si="8"/>
        <v>43693.744111349035</v>
      </c>
      <c r="O65" s="2">
        <f t="shared" si="9"/>
        <v>39469.073001991346</v>
      </c>
      <c r="P65" s="2">
        <f t="shared" si="10"/>
        <v>21846.872055674517</v>
      </c>
      <c r="Q65" s="2">
        <f t="shared" si="11"/>
        <v>19734.536500995673</v>
      </c>
      <c r="R65" s="2">
        <f>IF(Calculator!$F$10/0.02&gt;1,1*J65,Calculator!$F$10/0.02)*J65</f>
        <v>0</v>
      </c>
      <c r="S65" s="2">
        <f>IF(Calculator!$F$10/0.02&gt;1,1*K65,Calculator!$F$10/0.02)*K65</f>
        <v>0</v>
      </c>
    </row>
    <row r="66" spans="1:19" x14ac:dyDescent="0.25">
      <c r="A66">
        <v>66</v>
      </c>
      <c r="B66" t="s">
        <v>65</v>
      </c>
      <c r="C66">
        <v>1220.6500000000001</v>
      </c>
      <c r="D66" s="1">
        <v>108281</v>
      </c>
      <c r="E66">
        <v>0.71870000000000001</v>
      </c>
      <c r="F66" s="1">
        <f t="shared" si="0"/>
        <v>384930.67899040174</v>
      </c>
      <c r="G66" s="2">
        <f t="shared" si="1"/>
        <v>276649.67899040174</v>
      </c>
      <c r="H66" s="2">
        <f t="shared" si="2"/>
        <v>69559.528907922911</v>
      </c>
      <c r="I66" s="2">
        <f t="shared" si="3"/>
        <v>177719.27986535442</v>
      </c>
      <c r="J66" s="2">
        <f t="shared" si="4"/>
        <v>38721.471092077089</v>
      </c>
      <c r="K66" s="2">
        <f t="shared" si="5"/>
        <v>98930.39912504729</v>
      </c>
      <c r="L66" s="2">
        <f t="shared" si="6"/>
        <v>29041.10331905782</v>
      </c>
      <c r="M66" s="2">
        <f t="shared" si="7"/>
        <v>74197.799343785489</v>
      </c>
      <c r="N66" s="2">
        <f t="shared" si="8"/>
        <v>19360.735546038544</v>
      </c>
      <c r="O66" s="2">
        <f t="shared" si="9"/>
        <v>49465.199562523645</v>
      </c>
      <c r="P66" s="2">
        <f t="shared" si="10"/>
        <v>9680.3677730192721</v>
      </c>
      <c r="Q66" s="2">
        <f t="shared" si="11"/>
        <v>24732.599781261822</v>
      </c>
      <c r="R66" s="2">
        <f>IF(Calculator!$F$10/0.02&gt;1,1*J66,Calculator!$F$10/0.02)*J66</f>
        <v>0</v>
      </c>
      <c r="S66" s="2">
        <f>IF(Calculator!$F$10/0.02&gt;1,1*K66,Calculator!$F$10/0.02)*K66</f>
        <v>0</v>
      </c>
    </row>
    <row r="67" spans="1:19" x14ac:dyDescent="0.25">
      <c r="A67">
        <v>67</v>
      </c>
      <c r="B67" t="s">
        <v>66</v>
      </c>
      <c r="C67">
        <v>1899.2</v>
      </c>
      <c r="D67" s="1">
        <v>462259</v>
      </c>
      <c r="E67">
        <v>0.23849999999999999</v>
      </c>
      <c r="F67" s="1">
        <f t="shared" si="0"/>
        <v>607037.42613263289</v>
      </c>
      <c r="G67" s="2">
        <f t="shared" si="1"/>
        <v>144778.42613263289</v>
      </c>
      <c r="H67" s="2">
        <f t="shared" si="2"/>
        <v>296954.38972162741</v>
      </c>
      <c r="I67" s="2">
        <f t="shared" si="3"/>
        <v>93005.412933168875</v>
      </c>
      <c r="J67" s="2">
        <f t="shared" si="4"/>
        <v>165304.61027837259</v>
      </c>
      <c r="K67" s="2">
        <f t="shared" si="5"/>
        <v>51773.013199464003</v>
      </c>
      <c r="L67" s="2">
        <f t="shared" si="6"/>
        <v>123978.45770877946</v>
      </c>
      <c r="M67" s="2">
        <f t="shared" si="7"/>
        <v>38829.759899598008</v>
      </c>
      <c r="N67" s="2">
        <f t="shared" si="8"/>
        <v>82652.305139186297</v>
      </c>
      <c r="O67" s="2">
        <f t="shared" si="9"/>
        <v>25886.506599732002</v>
      </c>
      <c r="P67" s="2">
        <f t="shared" si="10"/>
        <v>41326.152569593149</v>
      </c>
      <c r="Q67" s="2">
        <f t="shared" si="11"/>
        <v>12943.253299866001</v>
      </c>
      <c r="R67" s="2">
        <f>IF(Calculator!$F$10/0.02&gt;1,1*J67,Calculator!$F$10/0.02)*J67</f>
        <v>0</v>
      </c>
      <c r="S67" s="2">
        <f>IF(Calculator!$F$10/0.02&gt;1,1*K67,Calculator!$F$10/0.02)*K67</f>
        <v>0</v>
      </c>
    </row>
    <row r="68" spans="1:19" x14ac:dyDescent="0.25">
      <c r="A68">
        <v>68</v>
      </c>
      <c r="B68" t="s">
        <v>67</v>
      </c>
      <c r="C68">
        <v>4667.8</v>
      </c>
      <c r="D68" s="1">
        <v>802934</v>
      </c>
      <c r="E68">
        <v>0.40250000000000002</v>
      </c>
      <c r="F68" s="1">
        <f t="shared" ref="F68:F131" si="12">D68/(1-E68)</f>
        <v>1343822.5941422596</v>
      </c>
      <c r="G68" s="2">
        <f t="shared" ref="G68:G131" si="13">F68-D68</f>
        <v>540888.59414225956</v>
      </c>
      <c r="H68" s="2">
        <f t="shared" ref="H68:H131" si="14">(0.03/0.0467)*$D68</f>
        <v>515803.42612419697</v>
      </c>
      <c r="I68" s="2">
        <f t="shared" ref="I68:I131" si="15">(0.03/0.0467)*$G68</f>
        <v>347465.90630123741</v>
      </c>
      <c r="J68" s="2">
        <f t="shared" ref="J68:J131" si="16">(J$1/0.0467)*$D68</f>
        <v>287130.57387580298</v>
      </c>
      <c r="K68" s="2">
        <f t="shared" ref="K68:K131" si="17">(K$1/0.0467)*$G68</f>
        <v>193422.68784102215</v>
      </c>
      <c r="L68" s="2">
        <f t="shared" ref="L68:L131" si="18">(L$1/0.0467)*$D68</f>
        <v>215347.93040685228</v>
      </c>
      <c r="M68" s="2">
        <f t="shared" ref="M68:M131" si="19">(M$1/0.0467)*$G68</f>
        <v>145067.01588076664</v>
      </c>
      <c r="N68" s="2">
        <f t="shared" ref="N68:N131" si="20">(N$1/0.0467)*$D68</f>
        <v>143565.28693790149</v>
      </c>
      <c r="O68" s="2">
        <f t="shared" ref="O68:O131" si="21">(O$1/0.0467)*$G68</f>
        <v>96711.343920511077</v>
      </c>
      <c r="P68" s="2">
        <f t="shared" ref="P68:P131" si="22">(P$1/0.0467)*$D68</f>
        <v>71782.643468950744</v>
      </c>
      <c r="Q68" s="2">
        <f t="shared" ref="Q68:Q131" si="23">(Q$1/0.0467)*$G68</f>
        <v>48355.671960255539</v>
      </c>
      <c r="R68" s="2">
        <f>IF(Calculator!$F$10/0.02&gt;1,1*J68,Calculator!$F$10/0.02)*J68</f>
        <v>0</v>
      </c>
      <c r="S68" s="2">
        <f>IF(Calculator!$F$10/0.02&gt;1,1*K68,Calculator!$F$10/0.02)*K68</f>
        <v>0</v>
      </c>
    </row>
    <row r="69" spans="1:19" x14ac:dyDescent="0.25">
      <c r="A69">
        <v>69</v>
      </c>
      <c r="B69" t="s">
        <v>68</v>
      </c>
      <c r="C69">
        <v>3181.95</v>
      </c>
      <c r="D69" s="1">
        <v>638501</v>
      </c>
      <c r="E69">
        <v>0.30070000000000002</v>
      </c>
      <c r="F69" s="1">
        <f t="shared" si="12"/>
        <v>913057.34305734304</v>
      </c>
      <c r="G69" s="2">
        <f t="shared" si="13"/>
        <v>274556.34305734304</v>
      </c>
      <c r="H69" s="2">
        <f t="shared" si="14"/>
        <v>410171.94860813703</v>
      </c>
      <c r="I69" s="2">
        <f t="shared" si="15"/>
        <v>176374.52444797195</v>
      </c>
      <c r="J69" s="2">
        <f t="shared" si="16"/>
        <v>228329.05139186294</v>
      </c>
      <c r="K69" s="2">
        <f t="shared" si="17"/>
        <v>98181.818609371054</v>
      </c>
      <c r="L69" s="2">
        <f t="shared" si="18"/>
        <v>171246.78854389724</v>
      </c>
      <c r="M69" s="2">
        <f t="shared" si="19"/>
        <v>73636.363957028312</v>
      </c>
      <c r="N69" s="2">
        <f t="shared" si="20"/>
        <v>114164.52569593147</v>
      </c>
      <c r="O69" s="2">
        <f t="shared" si="21"/>
        <v>49090.909304685527</v>
      </c>
      <c r="P69" s="2">
        <f t="shared" si="22"/>
        <v>57082.262847965736</v>
      </c>
      <c r="Q69" s="2">
        <f t="shared" si="23"/>
        <v>24545.454652342763</v>
      </c>
      <c r="R69" s="2">
        <f>IF(Calculator!$F$10/0.02&gt;1,1*J69,Calculator!$F$10/0.02)*J69</f>
        <v>0</v>
      </c>
      <c r="S69" s="2">
        <f>IF(Calculator!$F$10/0.02&gt;1,1*K69,Calculator!$F$10/0.02)*K69</f>
        <v>0</v>
      </c>
    </row>
    <row r="70" spans="1:19" x14ac:dyDescent="0.25">
      <c r="A70">
        <v>70</v>
      </c>
      <c r="B70" t="s">
        <v>69</v>
      </c>
      <c r="C70">
        <v>2394.4</v>
      </c>
      <c r="D70" s="1">
        <v>565068</v>
      </c>
      <c r="E70">
        <v>0.23960000000000001</v>
      </c>
      <c r="F70" s="1">
        <f t="shared" si="12"/>
        <v>743119.41083640198</v>
      </c>
      <c r="G70" s="2">
        <f t="shared" si="13"/>
        <v>178051.41083640198</v>
      </c>
      <c r="H70" s="2">
        <f t="shared" si="14"/>
        <v>362998.71520342608</v>
      </c>
      <c r="I70" s="2">
        <f t="shared" si="15"/>
        <v>114379.92130818113</v>
      </c>
      <c r="J70" s="2">
        <f t="shared" si="16"/>
        <v>202069.28479657386</v>
      </c>
      <c r="K70" s="2">
        <f t="shared" si="17"/>
        <v>63671.489528220831</v>
      </c>
      <c r="L70" s="2">
        <f t="shared" si="18"/>
        <v>151551.96359743041</v>
      </c>
      <c r="M70" s="2">
        <f t="shared" si="19"/>
        <v>47753.617146165634</v>
      </c>
      <c r="N70" s="2">
        <f t="shared" si="20"/>
        <v>101034.64239828693</v>
      </c>
      <c r="O70" s="2">
        <f t="shared" si="21"/>
        <v>31835.744764110415</v>
      </c>
      <c r="P70" s="2">
        <f t="shared" si="22"/>
        <v>50517.321199143465</v>
      </c>
      <c r="Q70" s="2">
        <f t="shared" si="23"/>
        <v>15917.872382055208</v>
      </c>
      <c r="R70" s="2">
        <f>IF(Calculator!$F$10/0.02&gt;1,1*J70,Calculator!$F$10/0.02)*J70</f>
        <v>0</v>
      </c>
      <c r="S70" s="2">
        <f>IF(Calculator!$F$10/0.02&gt;1,1*K70,Calculator!$F$10/0.02)*K70</f>
        <v>0</v>
      </c>
    </row>
    <row r="71" spans="1:19" x14ac:dyDescent="0.25">
      <c r="A71">
        <v>71</v>
      </c>
      <c r="B71" t="s">
        <v>70</v>
      </c>
      <c r="C71">
        <v>8383.75</v>
      </c>
      <c r="D71" s="1">
        <v>1850027</v>
      </c>
      <c r="E71">
        <v>0.24429999999999999</v>
      </c>
      <c r="F71" s="1">
        <f t="shared" si="12"/>
        <v>2448097.1284901416</v>
      </c>
      <c r="G71" s="2">
        <f t="shared" si="13"/>
        <v>598070.12849014159</v>
      </c>
      <c r="H71" s="2">
        <f t="shared" si="14"/>
        <v>1188454.1755888651</v>
      </c>
      <c r="I71" s="2">
        <f t="shared" si="15"/>
        <v>384199.2260107976</v>
      </c>
      <c r="J71" s="2">
        <f t="shared" si="16"/>
        <v>661572.82441113482</v>
      </c>
      <c r="K71" s="2">
        <f t="shared" si="17"/>
        <v>213870.90247934399</v>
      </c>
      <c r="L71" s="2">
        <f t="shared" si="18"/>
        <v>496179.6183083512</v>
      </c>
      <c r="M71" s="2">
        <f t="shared" si="19"/>
        <v>160403.17685950801</v>
      </c>
      <c r="N71" s="2">
        <f t="shared" si="20"/>
        <v>330786.41220556741</v>
      </c>
      <c r="O71" s="2">
        <f t="shared" si="21"/>
        <v>106935.45123967199</v>
      </c>
      <c r="P71" s="2">
        <f t="shared" si="22"/>
        <v>165393.2061027837</v>
      </c>
      <c r="Q71" s="2">
        <f t="shared" si="23"/>
        <v>53467.725619835997</v>
      </c>
      <c r="R71" s="2">
        <f>IF(Calculator!$F$10/0.02&gt;1,1*J71,Calculator!$F$10/0.02)*J71</f>
        <v>0</v>
      </c>
      <c r="S71" s="2">
        <f>IF(Calculator!$F$10/0.02&gt;1,1*K71,Calculator!$F$10/0.02)*K71</f>
        <v>0</v>
      </c>
    </row>
    <row r="72" spans="1:19" x14ac:dyDescent="0.25">
      <c r="A72">
        <v>72</v>
      </c>
      <c r="B72" t="s">
        <v>71</v>
      </c>
      <c r="C72">
        <v>4222.55</v>
      </c>
      <c r="D72" s="1">
        <v>659562</v>
      </c>
      <c r="E72">
        <v>0.43020000000000003</v>
      </c>
      <c r="F72" s="1">
        <f t="shared" si="12"/>
        <v>1157532.4675324676</v>
      </c>
      <c r="G72" s="2">
        <f t="shared" si="13"/>
        <v>497970.46753246756</v>
      </c>
      <c r="H72" s="2">
        <f t="shared" si="14"/>
        <v>423701.49892933614</v>
      </c>
      <c r="I72" s="2">
        <f t="shared" si="15"/>
        <v>319895.37528852304</v>
      </c>
      <c r="J72" s="2">
        <f t="shared" si="16"/>
        <v>235860.5010706638</v>
      </c>
      <c r="K72" s="2">
        <f t="shared" si="17"/>
        <v>178075.0922439445</v>
      </c>
      <c r="L72" s="2">
        <f t="shared" si="18"/>
        <v>176895.37580299788</v>
      </c>
      <c r="M72" s="2">
        <f t="shared" si="19"/>
        <v>133556.3191829584</v>
      </c>
      <c r="N72" s="2">
        <f t="shared" si="20"/>
        <v>117930.2505353319</v>
      </c>
      <c r="O72" s="2">
        <f t="shared" si="21"/>
        <v>89037.546121972249</v>
      </c>
      <c r="P72" s="2">
        <f t="shared" si="22"/>
        <v>58965.12526766595</v>
      </c>
      <c r="Q72" s="2">
        <f t="shared" si="23"/>
        <v>44518.773060986125</v>
      </c>
      <c r="R72" s="2">
        <f>IF(Calculator!$F$10/0.02&gt;1,1*J72,Calculator!$F$10/0.02)*J72</f>
        <v>0</v>
      </c>
      <c r="S72" s="2">
        <f>IF(Calculator!$F$10/0.02&gt;1,1*K72,Calculator!$F$10/0.02)*K72</f>
        <v>0</v>
      </c>
    </row>
    <row r="73" spans="1:19" x14ac:dyDescent="0.25">
      <c r="A73">
        <v>73</v>
      </c>
      <c r="B73" t="s">
        <v>72</v>
      </c>
      <c r="C73">
        <v>1942.95</v>
      </c>
      <c r="D73" s="1">
        <v>386723</v>
      </c>
      <c r="E73">
        <v>0.35980000000000001</v>
      </c>
      <c r="F73" s="1">
        <f t="shared" si="12"/>
        <v>604065.91690096841</v>
      </c>
      <c r="G73" s="2">
        <f t="shared" si="13"/>
        <v>217342.91690096841</v>
      </c>
      <c r="H73" s="2">
        <f t="shared" si="14"/>
        <v>248430.19271948608</v>
      </c>
      <c r="I73" s="2">
        <f t="shared" si="15"/>
        <v>139620.71749526879</v>
      </c>
      <c r="J73" s="2">
        <f t="shared" si="16"/>
        <v>138292.80728051392</v>
      </c>
      <c r="K73" s="2">
        <f t="shared" si="17"/>
        <v>77722.199405699619</v>
      </c>
      <c r="L73" s="2">
        <f t="shared" si="18"/>
        <v>103719.60546038544</v>
      </c>
      <c r="M73" s="2">
        <f t="shared" si="19"/>
        <v>58291.649554274722</v>
      </c>
      <c r="N73" s="2">
        <f t="shared" si="20"/>
        <v>69146.403640256962</v>
      </c>
      <c r="O73" s="2">
        <f t="shared" si="21"/>
        <v>38861.09970284981</v>
      </c>
      <c r="P73" s="2">
        <f t="shared" si="22"/>
        <v>34573.201820128481</v>
      </c>
      <c r="Q73" s="2">
        <f t="shared" si="23"/>
        <v>19430.549851424905</v>
      </c>
      <c r="R73" s="2">
        <f>IF(Calculator!$F$10/0.02&gt;1,1*J73,Calculator!$F$10/0.02)*J73</f>
        <v>0</v>
      </c>
      <c r="S73" s="2">
        <f>IF(Calculator!$F$10/0.02&gt;1,1*K73,Calculator!$F$10/0.02)*K73</f>
        <v>0</v>
      </c>
    </row>
    <row r="74" spans="1:19" x14ac:dyDescent="0.25">
      <c r="A74">
        <v>74</v>
      </c>
      <c r="B74" t="s">
        <v>73</v>
      </c>
      <c r="C74">
        <v>6126.8</v>
      </c>
      <c r="D74" s="1">
        <v>1298437</v>
      </c>
      <c r="E74">
        <v>0.23910000000000001</v>
      </c>
      <c r="F74" s="1">
        <f t="shared" si="12"/>
        <v>1706448.9420423182</v>
      </c>
      <c r="G74" s="2">
        <f t="shared" si="13"/>
        <v>408011.94204231817</v>
      </c>
      <c r="H74" s="2">
        <f t="shared" si="14"/>
        <v>834113.70449678798</v>
      </c>
      <c r="I74" s="2">
        <f t="shared" si="15"/>
        <v>262106.17261819154</v>
      </c>
      <c r="J74" s="2">
        <f t="shared" si="16"/>
        <v>464323.29550321196</v>
      </c>
      <c r="K74" s="2">
        <f t="shared" si="17"/>
        <v>145905.76942412663</v>
      </c>
      <c r="L74" s="2">
        <f t="shared" si="18"/>
        <v>348242.47162740905</v>
      </c>
      <c r="M74" s="2">
        <f t="shared" si="19"/>
        <v>109429.32706809498</v>
      </c>
      <c r="N74" s="2">
        <f t="shared" si="20"/>
        <v>232161.64775160598</v>
      </c>
      <c r="O74" s="2">
        <f t="shared" si="21"/>
        <v>72952.884712063315</v>
      </c>
      <c r="P74" s="2">
        <f t="shared" si="22"/>
        <v>116080.82387580299</v>
      </c>
      <c r="Q74" s="2">
        <f t="shared" si="23"/>
        <v>36476.442356031657</v>
      </c>
      <c r="R74" s="2">
        <f>IF(Calculator!$F$10/0.02&gt;1,1*J74,Calculator!$F$10/0.02)*J74</f>
        <v>0</v>
      </c>
      <c r="S74" s="2">
        <f>IF(Calculator!$F$10/0.02&gt;1,1*K74,Calculator!$F$10/0.02)*K74</f>
        <v>0</v>
      </c>
    </row>
    <row r="75" spans="1:19" x14ac:dyDescent="0.25">
      <c r="A75">
        <v>75</v>
      </c>
      <c r="B75" t="s">
        <v>74</v>
      </c>
      <c r="C75">
        <v>89669.35</v>
      </c>
      <c r="D75" s="1">
        <v>16318824</v>
      </c>
      <c r="E75">
        <v>0.37830000000000003</v>
      </c>
      <c r="F75" s="1">
        <f t="shared" si="12"/>
        <v>26248711.597233396</v>
      </c>
      <c r="G75" s="2">
        <f t="shared" si="13"/>
        <v>9929887.597233396</v>
      </c>
      <c r="H75" s="2">
        <f t="shared" si="14"/>
        <v>10483184.582441112</v>
      </c>
      <c r="I75" s="2">
        <f t="shared" si="15"/>
        <v>6378942.7819486484</v>
      </c>
      <c r="J75" s="2">
        <f t="shared" si="16"/>
        <v>5835639.4175588861</v>
      </c>
      <c r="K75" s="2">
        <f t="shared" si="17"/>
        <v>3550944.8152847476</v>
      </c>
      <c r="L75" s="2">
        <f t="shared" si="18"/>
        <v>4376729.5631691655</v>
      </c>
      <c r="M75" s="2">
        <f t="shared" si="19"/>
        <v>2663208.6114635612</v>
      </c>
      <c r="N75" s="2">
        <f t="shared" si="20"/>
        <v>2917819.7087794431</v>
      </c>
      <c r="O75" s="2">
        <f t="shared" si="21"/>
        <v>1775472.4076423738</v>
      </c>
      <c r="P75" s="2">
        <f t="shared" si="22"/>
        <v>1458909.8543897215</v>
      </c>
      <c r="Q75" s="2">
        <f t="shared" si="23"/>
        <v>887736.20382118691</v>
      </c>
      <c r="R75" s="2">
        <f>IF(Calculator!$F$10/0.02&gt;1,1*J75,Calculator!$F$10/0.02)*J75</f>
        <v>0</v>
      </c>
      <c r="S75" s="2">
        <f>IF(Calculator!$F$10/0.02&gt;1,1*K75,Calculator!$F$10/0.02)*K75</f>
        <v>0</v>
      </c>
    </row>
    <row r="76" spans="1:19" x14ac:dyDescent="0.25">
      <c r="A76">
        <v>77</v>
      </c>
      <c r="B76" t="s">
        <v>75</v>
      </c>
      <c r="C76">
        <v>3792.6</v>
      </c>
      <c r="D76" s="1">
        <v>782962</v>
      </c>
      <c r="E76">
        <v>0.31919999999999998</v>
      </c>
      <c r="F76" s="1">
        <f t="shared" si="12"/>
        <v>1150061.6921269095</v>
      </c>
      <c r="G76" s="2">
        <f t="shared" si="13"/>
        <v>367099.6921269095</v>
      </c>
      <c r="H76" s="2">
        <f t="shared" si="14"/>
        <v>502973.44753747323</v>
      </c>
      <c r="I76" s="2">
        <f t="shared" si="15"/>
        <v>235824.21335775769</v>
      </c>
      <c r="J76" s="2">
        <f t="shared" si="16"/>
        <v>279988.55246252677</v>
      </c>
      <c r="K76" s="2">
        <f t="shared" si="17"/>
        <v>131275.47876915178</v>
      </c>
      <c r="L76" s="2">
        <f t="shared" si="18"/>
        <v>209991.41434689509</v>
      </c>
      <c r="M76" s="2">
        <f t="shared" si="19"/>
        <v>98456.609076863853</v>
      </c>
      <c r="N76" s="2">
        <f t="shared" si="20"/>
        <v>139994.27623126339</v>
      </c>
      <c r="O76" s="2">
        <f t="shared" si="21"/>
        <v>65637.739384575892</v>
      </c>
      <c r="P76" s="2">
        <f t="shared" si="22"/>
        <v>69997.138115631693</v>
      </c>
      <c r="Q76" s="2">
        <f t="shared" si="23"/>
        <v>32818.869692287946</v>
      </c>
      <c r="R76" s="2">
        <f>IF(Calculator!$F$10/0.02&gt;1,1*J76,Calculator!$F$10/0.02)*J76</f>
        <v>0</v>
      </c>
      <c r="S76" s="2">
        <f>IF(Calculator!$F$10/0.02&gt;1,1*K76,Calculator!$F$10/0.02)*K76</f>
        <v>0</v>
      </c>
    </row>
    <row r="77" spans="1:19" x14ac:dyDescent="0.25">
      <c r="A77">
        <v>78</v>
      </c>
      <c r="B77" t="s">
        <v>76</v>
      </c>
      <c r="C77">
        <v>739.5</v>
      </c>
      <c r="D77" s="1">
        <v>51980</v>
      </c>
      <c r="E77">
        <v>0.76719999999999999</v>
      </c>
      <c r="F77" s="1">
        <f t="shared" si="12"/>
        <v>223281.78694158074</v>
      </c>
      <c r="G77" s="2">
        <f t="shared" si="13"/>
        <v>171301.78694158074</v>
      </c>
      <c r="H77" s="2">
        <f t="shared" si="14"/>
        <v>33391.86295503212</v>
      </c>
      <c r="I77" s="2">
        <f t="shared" si="15"/>
        <v>110043.97448067284</v>
      </c>
      <c r="J77" s="2">
        <f t="shared" si="16"/>
        <v>18588.13704496788</v>
      </c>
      <c r="K77" s="2">
        <f t="shared" si="17"/>
        <v>61257.81246090788</v>
      </c>
      <c r="L77" s="2">
        <f t="shared" si="18"/>
        <v>13941.102783725912</v>
      </c>
      <c r="M77" s="2">
        <f t="shared" si="19"/>
        <v>45943.359345680918</v>
      </c>
      <c r="N77" s="2">
        <f t="shared" si="20"/>
        <v>9294.0685224839399</v>
      </c>
      <c r="O77" s="2">
        <f t="shared" si="21"/>
        <v>30628.90623045394</v>
      </c>
      <c r="P77" s="2">
        <f t="shared" si="22"/>
        <v>4647.0342612419699</v>
      </c>
      <c r="Q77" s="2">
        <f t="shared" si="23"/>
        <v>15314.45311522697</v>
      </c>
      <c r="R77" s="2">
        <f>IF(Calculator!$F$10/0.02&gt;1,1*J77,Calculator!$F$10/0.02)*J77</f>
        <v>0</v>
      </c>
      <c r="S77" s="2">
        <f>IF(Calculator!$F$10/0.02&gt;1,1*K77,Calculator!$F$10/0.02)*K77</f>
        <v>0</v>
      </c>
    </row>
    <row r="78" spans="1:19" x14ac:dyDescent="0.25">
      <c r="A78">
        <v>79</v>
      </c>
      <c r="B78" t="s">
        <v>77</v>
      </c>
      <c r="C78">
        <v>1276.0999999999999</v>
      </c>
      <c r="D78" s="1">
        <v>272042</v>
      </c>
      <c r="E78">
        <v>0.31</v>
      </c>
      <c r="F78" s="1">
        <f t="shared" si="12"/>
        <v>394263.76811594208</v>
      </c>
      <c r="G78" s="2">
        <f t="shared" si="13"/>
        <v>122221.76811594208</v>
      </c>
      <c r="H78" s="2">
        <f t="shared" si="14"/>
        <v>174759.3147751606</v>
      </c>
      <c r="I78" s="2">
        <f t="shared" si="15"/>
        <v>78515.054464202607</v>
      </c>
      <c r="J78" s="2">
        <f t="shared" si="16"/>
        <v>97282.685224839399</v>
      </c>
      <c r="K78" s="2">
        <f t="shared" si="17"/>
        <v>43706.713651739454</v>
      </c>
      <c r="L78" s="2">
        <f t="shared" si="18"/>
        <v>72962.013918629556</v>
      </c>
      <c r="M78" s="2">
        <f t="shared" si="19"/>
        <v>32780.035238804594</v>
      </c>
      <c r="N78" s="2">
        <f t="shared" si="20"/>
        <v>48641.342612419699</v>
      </c>
      <c r="O78" s="2">
        <f t="shared" si="21"/>
        <v>21853.356825869727</v>
      </c>
      <c r="P78" s="2">
        <f t="shared" si="22"/>
        <v>24320.67130620985</v>
      </c>
      <c r="Q78" s="2">
        <f t="shared" si="23"/>
        <v>10926.678412934863</v>
      </c>
      <c r="R78" s="2">
        <f>IF(Calculator!$F$10/0.02&gt;1,1*J78,Calculator!$F$10/0.02)*J78</f>
        <v>0</v>
      </c>
      <c r="S78" s="2">
        <f>IF(Calculator!$F$10/0.02&gt;1,1*K78,Calculator!$F$10/0.02)*K78</f>
        <v>0</v>
      </c>
    </row>
    <row r="79" spans="1:19" x14ac:dyDescent="0.25">
      <c r="A79">
        <v>80</v>
      </c>
      <c r="B79" t="s">
        <v>78</v>
      </c>
      <c r="C79">
        <v>13590.55</v>
      </c>
      <c r="D79" s="1">
        <v>2490149</v>
      </c>
      <c r="E79">
        <v>0.36199999999999999</v>
      </c>
      <c r="F79" s="1">
        <f t="shared" si="12"/>
        <v>3903054.8589341692</v>
      </c>
      <c r="G79" s="2">
        <f t="shared" si="13"/>
        <v>1412905.8589341692</v>
      </c>
      <c r="H79" s="2">
        <f t="shared" si="14"/>
        <v>1599667.4518201284</v>
      </c>
      <c r="I79" s="2">
        <f t="shared" si="15"/>
        <v>907648.30338383454</v>
      </c>
      <c r="J79" s="2">
        <f t="shared" si="16"/>
        <v>890481.54817987152</v>
      </c>
      <c r="K79" s="2">
        <f t="shared" si="17"/>
        <v>505257.55555033457</v>
      </c>
      <c r="L79" s="2">
        <f t="shared" si="18"/>
        <v>667861.16113490367</v>
      </c>
      <c r="M79" s="2">
        <f t="shared" si="19"/>
        <v>378943.166662751</v>
      </c>
      <c r="N79" s="2">
        <f t="shared" si="20"/>
        <v>445240.77408993576</v>
      </c>
      <c r="O79" s="2">
        <f t="shared" si="21"/>
        <v>252628.77777516728</v>
      </c>
      <c r="P79" s="2">
        <f t="shared" si="22"/>
        <v>222620.38704496788</v>
      </c>
      <c r="Q79" s="2">
        <f t="shared" si="23"/>
        <v>126314.38888758364</v>
      </c>
      <c r="R79" s="2">
        <f>IF(Calculator!$F$10/0.02&gt;1,1*J79,Calculator!$F$10/0.02)*J79</f>
        <v>0</v>
      </c>
      <c r="S79" s="2">
        <f>IF(Calculator!$F$10/0.02&gt;1,1*K79,Calculator!$F$10/0.02)*K79</f>
        <v>0</v>
      </c>
    </row>
    <row r="80" spans="1:19" x14ac:dyDescent="0.25">
      <c r="A80">
        <v>81</v>
      </c>
      <c r="B80" t="s">
        <v>79</v>
      </c>
      <c r="C80">
        <v>2563.85</v>
      </c>
      <c r="D80" s="1">
        <v>456483</v>
      </c>
      <c r="E80">
        <v>0.44979999999999998</v>
      </c>
      <c r="F80" s="1">
        <f t="shared" si="12"/>
        <v>829667.39367502718</v>
      </c>
      <c r="G80" s="2">
        <f t="shared" si="13"/>
        <v>373184.39367502718</v>
      </c>
      <c r="H80" s="2">
        <f t="shared" si="14"/>
        <v>293243.89721627405</v>
      </c>
      <c r="I80" s="2">
        <f t="shared" si="15"/>
        <v>239733.01520879689</v>
      </c>
      <c r="J80" s="2">
        <f t="shared" si="16"/>
        <v>163239.10278372589</v>
      </c>
      <c r="K80" s="2">
        <f t="shared" si="17"/>
        <v>133451.37846623026</v>
      </c>
      <c r="L80" s="2">
        <f t="shared" si="18"/>
        <v>122429.32708779445</v>
      </c>
      <c r="M80" s="2">
        <f t="shared" si="19"/>
        <v>100088.53384967272</v>
      </c>
      <c r="N80" s="2">
        <f t="shared" si="20"/>
        <v>81619.551391862944</v>
      </c>
      <c r="O80" s="2">
        <f t="shared" si="21"/>
        <v>66725.689233115132</v>
      </c>
      <c r="P80" s="2">
        <f t="shared" si="22"/>
        <v>40809.775695931472</v>
      </c>
      <c r="Q80" s="2">
        <f t="shared" si="23"/>
        <v>33362.844616557566</v>
      </c>
      <c r="R80" s="2">
        <f>IF(Calculator!$F$10/0.02&gt;1,1*J80,Calculator!$F$10/0.02)*J80</f>
        <v>0</v>
      </c>
      <c r="S80" s="2">
        <f>IF(Calculator!$F$10/0.02&gt;1,1*K80,Calculator!$F$10/0.02)*K80</f>
        <v>0</v>
      </c>
    </row>
    <row r="81" spans="1:19" x14ac:dyDescent="0.25">
      <c r="A81">
        <v>82</v>
      </c>
      <c r="B81" t="s">
        <v>80</v>
      </c>
      <c r="C81">
        <v>11355</v>
      </c>
      <c r="D81" s="1">
        <v>1975960</v>
      </c>
      <c r="E81">
        <v>0.36820000000000003</v>
      </c>
      <c r="F81" s="1">
        <f t="shared" si="12"/>
        <v>3127508.7052864833</v>
      </c>
      <c r="G81" s="2">
        <f t="shared" si="13"/>
        <v>1151548.7052864833</v>
      </c>
      <c r="H81" s="2">
        <f t="shared" si="14"/>
        <v>1269353.3190578157</v>
      </c>
      <c r="I81" s="2">
        <f t="shared" si="15"/>
        <v>739752.91560159519</v>
      </c>
      <c r="J81" s="2">
        <f t="shared" si="16"/>
        <v>706606.68094218406</v>
      </c>
      <c r="K81" s="2">
        <f t="shared" si="17"/>
        <v>411795.78968488798</v>
      </c>
      <c r="L81" s="2">
        <f t="shared" si="18"/>
        <v>529955.01070663822</v>
      </c>
      <c r="M81" s="2">
        <f t="shared" si="19"/>
        <v>308846.84226366604</v>
      </c>
      <c r="N81" s="2">
        <f t="shared" si="20"/>
        <v>353303.34047109203</v>
      </c>
      <c r="O81" s="2">
        <f t="shared" si="21"/>
        <v>205897.89484244399</v>
      </c>
      <c r="P81" s="2">
        <f t="shared" si="22"/>
        <v>176651.67023554601</v>
      </c>
      <c r="Q81" s="2">
        <f t="shared" si="23"/>
        <v>102948.94742122199</v>
      </c>
      <c r="R81" s="2">
        <f>IF(Calculator!$F$10/0.02&gt;1,1*J81,Calculator!$F$10/0.02)*J81</f>
        <v>0</v>
      </c>
      <c r="S81" s="2">
        <f>IF(Calculator!$F$10/0.02&gt;1,1*K81,Calculator!$F$10/0.02)*K81</f>
        <v>0</v>
      </c>
    </row>
    <row r="82" spans="1:19" x14ac:dyDescent="0.25">
      <c r="A82">
        <v>83</v>
      </c>
      <c r="B82" t="s">
        <v>81</v>
      </c>
      <c r="C82">
        <v>3453.2</v>
      </c>
      <c r="D82" s="1">
        <v>811674</v>
      </c>
      <c r="E82">
        <v>0.23219999999999999</v>
      </c>
      <c r="F82" s="1">
        <f t="shared" si="12"/>
        <v>1057142.4850221411</v>
      </c>
      <c r="G82" s="2">
        <f t="shared" si="13"/>
        <v>245468.48502214113</v>
      </c>
      <c r="H82" s="2">
        <f t="shared" si="14"/>
        <v>521417.98715203424</v>
      </c>
      <c r="I82" s="2">
        <f t="shared" si="15"/>
        <v>157688.53427546538</v>
      </c>
      <c r="J82" s="2">
        <f t="shared" si="16"/>
        <v>290256.0128479657</v>
      </c>
      <c r="K82" s="2">
        <f t="shared" si="17"/>
        <v>87779.950746675735</v>
      </c>
      <c r="L82" s="2">
        <f t="shared" si="18"/>
        <v>217692.00963597433</v>
      </c>
      <c r="M82" s="2">
        <f t="shared" si="19"/>
        <v>65834.963060006805</v>
      </c>
      <c r="N82" s="2">
        <f t="shared" si="20"/>
        <v>145128.00642398285</v>
      </c>
      <c r="O82" s="2">
        <f t="shared" si="21"/>
        <v>43889.975373337867</v>
      </c>
      <c r="P82" s="2">
        <f t="shared" si="22"/>
        <v>72564.003211991425</v>
      </c>
      <c r="Q82" s="2">
        <f t="shared" si="23"/>
        <v>21944.987686668934</v>
      </c>
      <c r="R82" s="2">
        <f>IF(Calculator!$F$10/0.02&gt;1,1*J82,Calculator!$F$10/0.02)*J82</f>
        <v>0</v>
      </c>
      <c r="S82" s="2">
        <f>IF(Calculator!$F$10/0.02&gt;1,1*K82,Calculator!$F$10/0.02)*K82</f>
        <v>0</v>
      </c>
    </row>
    <row r="83" spans="1:19" x14ac:dyDescent="0.25">
      <c r="A83">
        <v>84</v>
      </c>
      <c r="B83" t="s">
        <v>82</v>
      </c>
      <c r="C83">
        <v>3352.3</v>
      </c>
      <c r="D83" s="1">
        <v>869143</v>
      </c>
      <c r="E83">
        <v>0.19170000000000001</v>
      </c>
      <c r="F83" s="1">
        <f t="shared" si="12"/>
        <v>1075272.7947544227</v>
      </c>
      <c r="G83" s="2">
        <f t="shared" si="13"/>
        <v>206129.79475442274</v>
      </c>
      <c r="H83" s="2">
        <f t="shared" si="14"/>
        <v>558335.97430406848</v>
      </c>
      <c r="I83" s="2">
        <f t="shared" si="15"/>
        <v>132417.4270371024</v>
      </c>
      <c r="J83" s="2">
        <f t="shared" si="16"/>
        <v>310807.02569593146</v>
      </c>
      <c r="K83" s="2">
        <f t="shared" si="17"/>
        <v>73712.367717320332</v>
      </c>
      <c r="L83" s="2">
        <f t="shared" si="18"/>
        <v>233105.26927194864</v>
      </c>
      <c r="M83" s="2">
        <f t="shared" si="19"/>
        <v>55284.275787990257</v>
      </c>
      <c r="N83" s="2">
        <f t="shared" si="20"/>
        <v>155403.51284796573</v>
      </c>
      <c r="O83" s="2">
        <f t="shared" si="21"/>
        <v>36856.183858660166</v>
      </c>
      <c r="P83" s="2">
        <f t="shared" si="22"/>
        <v>77701.756423982864</v>
      </c>
      <c r="Q83" s="2">
        <f t="shared" si="23"/>
        <v>18428.091929330083</v>
      </c>
      <c r="R83" s="2">
        <f>IF(Calculator!$F$10/0.02&gt;1,1*J83,Calculator!$F$10/0.02)*J83</f>
        <v>0</v>
      </c>
      <c r="S83" s="2">
        <f>IF(Calculator!$F$10/0.02&gt;1,1*K83,Calculator!$F$10/0.02)*K83</f>
        <v>0</v>
      </c>
    </row>
    <row r="84" spans="1:19" x14ac:dyDescent="0.25">
      <c r="A84">
        <v>85</v>
      </c>
      <c r="B84" t="s">
        <v>83</v>
      </c>
      <c r="C84">
        <v>5785.15</v>
      </c>
      <c r="D84" s="1">
        <v>1043154</v>
      </c>
      <c r="E84">
        <v>0.3821</v>
      </c>
      <c r="F84" s="1">
        <f t="shared" si="12"/>
        <v>1688224.6318174461</v>
      </c>
      <c r="G84" s="2">
        <f t="shared" si="13"/>
        <v>645070.63181744609</v>
      </c>
      <c r="H84" s="2">
        <f t="shared" si="14"/>
        <v>670120.34261241963</v>
      </c>
      <c r="I84" s="2">
        <f t="shared" si="15"/>
        <v>414392.26883347711</v>
      </c>
      <c r="J84" s="2">
        <f t="shared" si="16"/>
        <v>373033.65738758026</v>
      </c>
      <c r="K84" s="2">
        <f t="shared" si="17"/>
        <v>230678.36298396892</v>
      </c>
      <c r="L84" s="2">
        <f t="shared" si="18"/>
        <v>279775.24304068525</v>
      </c>
      <c r="M84" s="2">
        <f t="shared" si="19"/>
        <v>173008.77223797672</v>
      </c>
      <c r="N84" s="2">
        <f t="shared" si="20"/>
        <v>186516.82869379013</v>
      </c>
      <c r="O84" s="2">
        <f t="shared" si="21"/>
        <v>115339.18149198446</v>
      </c>
      <c r="P84" s="2">
        <f t="shared" si="22"/>
        <v>93258.414346895064</v>
      </c>
      <c r="Q84" s="2">
        <f t="shared" si="23"/>
        <v>57669.590745992231</v>
      </c>
      <c r="R84" s="2">
        <f>IF(Calculator!$F$10/0.02&gt;1,1*J84,Calculator!$F$10/0.02)*J84</f>
        <v>0</v>
      </c>
      <c r="S84" s="2">
        <f>IF(Calculator!$F$10/0.02&gt;1,1*K84,Calculator!$F$10/0.02)*K84</f>
        <v>0</v>
      </c>
    </row>
    <row r="85" spans="1:19" x14ac:dyDescent="0.25">
      <c r="A85">
        <v>86</v>
      </c>
      <c r="B85" t="s">
        <v>84</v>
      </c>
      <c r="C85">
        <v>4055.15</v>
      </c>
      <c r="D85" s="1">
        <v>952496</v>
      </c>
      <c r="E85">
        <v>0.21740000000000001</v>
      </c>
      <c r="F85" s="1">
        <f t="shared" si="12"/>
        <v>1217091.7454638386</v>
      </c>
      <c r="G85" s="2">
        <f t="shared" si="13"/>
        <v>264595.74546383857</v>
      </c>
      <c r="H85" s="2">
        <f t="shared" si="14"/>
        <v>611881.79871520342</v>
      </c>
      <c r="I85" s="2">
        <f t="shared" si="15"/>
        <v>169975.85361702691</v>
      </c>
      <c r="J85" s="2">
        <f t="shared" si="16"/>
        <v>340614.20128479658</v>
      </c>
      <c r="K85" s="2">
        <f t="shared" si="17"/>
        <v>94619.891846811646</v>
      </c>
      <c r="L85" s="2">
        <f t="shared" si="18"/>
        <v>255460.65096359747</v>
      </c>
      <c r="M85" s="2">
        <f t="shared" si="19"/>
        <v>70964.918885108738</v>
      </c>
      <c r="N85" s="2">
        <f t="shared" si="20"/>
        <v>170307.10064239829</v>
      </c>
      <c r="O85" s="2">
        <f t="shared" si="21"/>
        <v>47309.945923405823</v>
      </c>
      <c r="P85" s="2">
        <f t="shared" si="22"/>
        <v>85153.550321199145</v>
      </c>
      <c r="Q85" s="2">
        <f t="shared" si="23"/>
        <v>23654.972961702912</v>
      </c>
      <c r="R85" s="2">
        <f>IF(Calculator!$F$10/0.02&gt;1,1*J85,Calculator!$F$10/0.02)*J85</f>
        <v>0</v>
      </c>
      <c r="S85" s="2">
        <f>IF(Calculator!$F$10/0.02&gt;1,1*K85,Calculator!$F$10/0.02)*K85</f>
        <v>0</v>
      </c>
    </row>
    <row r="86" spans="1:19" x14ac:dyDescent="0.25">
      <c r="A86">
        <v>87</v>
      </c>
      <c r="B86" t="s">
        <v>85</v>
      </c>
      <c r="C86">
        <v>2708.4</v>
      </c>
      <c r="D86" s="1">
        <v>569446</v>
      </c>
      <c r="E86">
        <v>0.29630000000000001</v>
      </c>
      <c r="F86" s="1">
        <f t="shared" si="12"/>
        <v>809216.99587892566</v>
      </c>
      <c r="G86" s="2">
        <f t="shared" si="13"/>
        <v>239770.99587892566</v>
      </c>
      <c r="H86" s="2">
        <f t="shared" si="14"/>
        <v>365811.13490364025</v>
      </c>
      <c r="I86" s="2">
        <f t="shared" si="15"/>
        <v>154028.47701001648</v>
      </c>
      <c r="J86" s="2">
        <f t="shared" si="16"/>
        <v>203634.86509635972</v>
      </c>
      <c r="K86" s="2">
        <f t="shared" si="17"/>
        <v>85742.518868909174</v>
      </c>
      <c r="L86" s="2">
        <f t="shared" si="18"/>
        <v>152726.14882226981</v>
      </c>
      <c r="M86" s="2">
        <f t="shared" si="19"/>
        <v>64306.889151681891</v>
      </c>
      <c r="N86" s="2">
        <f t="shared" si="20"/>
        <v>101817.43254817986</v>
      </c>
      <c r="O86" s="2">
        <f t="shared" si="21"/>
        <v>42871.259434454587</v>
      </c>
      <c r="P86" s="2">
        <f t="shared" si="22"/>
        <v>50908.716274089929</v>
      </c>
      <c r="Q86" s="2">
        <f t="shared" si="23"/>
        <v>21435.629717227293</v>
      </c>
      <c r="R86" s="2">
        <f>IF(Calculator!$F$10/0.02&gt;1,1*J86,Calculator!$F$10/0.02)*J86</f>
        <v>0</v>
      </c>
      <c r="S86" s="2">
        <f>IF(Calculator!$F$10/0.02&gt;1,1*K86,Calculator!$F$10/0.02)*K86</f>
        <v>0</v>
      </c>
    </row>
    <row r="87" spans="1:19" x14ac:dyDescent="0.25">
      <c r="A87">
        <v>88</v>
      </c>
      <c r="B87" t="s">
        <v>86</v>
      </c>
      <c r="C87">
        <v>23002.5</v>
      </c>
      <c r="D87" s="1">
        <v>4243936</v>
      </c>
      <c r="E87">
        <v>0.36270000000000002</v>
      </c>
      <c r="F87" s="1">
        <f t="shared" si="12"/>
        <v>6659243.6842931118</v>
      </c>
      <c r="G87" s="2">
        <f t="shared" si="13"/>
        <v>2415307.6842931118</v>
      </c>
      <c r="H87" s="2">
        <f t="shared" si="14"/>
        <v>2726297.2162740896</v>
      </c>
      <c r="I87" s="2">
        <f t="shared" si="15"/>
        <v>1551589.5188178448</v>
      </c>
      <c r="J87" s="2">
        <f t="shared" si="16"/>
        <v>1517638.7837259099</v>
      </c>
      <c r="K87" s="2">
        <f t="shared" si="17"/>
        <v>863718.16547526687</v>
      </c>
      <c r="L87" s="2">
        <f t="shared" si="18"/>
        <v>1138229.0877944326</v>
      </c>
      <c r="M87" s="2">
        <f t="shared" si="19"/>
        <v>647788.62410645024</v>
      </c>
      <c r="N87" s="2">
        <f t="shared" si="20"/>
        <v>758819.39186295494</v>
      </c>
      <c r="O87" s="2">
        <f t="shared" si="21"/>
        <v>431859.08273763343</v>
      </c>
      <c r="P87" s="2">
        <f t="shared" si="22"/>
        <v>379409.69593147747</v>
      </c>
      <c r="Q87" s="2">
        <f t="shared" si="23"/>
        <v>215929.54136881672</v>
      </c>
      <c r="R87" s="2">
        <f>IF(Calculator!$F$10/0.02&gt;1,1*J87,Calculator!$F$10/0.02)*J87</f>
        <v>0</v>
      </c>
      <c r="S87" s="2">
        <f>IF(Calculator!$F$10/0.02&gt;1,1*K87,Calculator!$F$10/0.02)*K87</f>
        <v>0</v>
      </c>
    </row>
    <row r="88" spans="1:19" x14ac:dyDescent="0.25">
      <c r="A88">
        <v>89</v>
      </c>
      <c r="B88" t="s">
        <v>87</v>
      </c>
      <c r="C88">
        <v>29236.85</v>
      </c>
      <c r="D88" s="1">
        <v>5116069</v>
      </c>
      <c r="E88">
        <v>0.34620000000000001</v>
      </c>
      <c r="F88" s="1">
        <f t="shared" si="12"/>
        <v>7825128.4796573883</v>
      </c>
      <c r="G88" s="2">
        <f t="shared" si="13"/>
        <v>2709059.4796573883</v>
      </c>
      <c r="H88" s="2">
        <f t="shared" si="14"/>
        <v>3286553.9614561028</v>
      </c>
      <c r="I88" s="2">
        <f t="shared" si="15"/>
        <v>1740295.1689447889</v>
      </c>
      <c r="J88" s="2">
        <f t="shared" si="16"/>
        <v>1829515.0385438972</v>
      </c>
      <c r="K88" s="2">
        <f t="shared" si="17"/>
        <v>968764.3107125992</v>
      </c>
      <c r="L88" s="2">
        <f t="shared" si="18"/>
        <v>1372136.278907923</v>
      </c>
      <c r="M88" s="2">
        <f t="shared" si="19"/>
        <v>726573.23303444951</v>
      </c>
      <c r="N88" s="2">
        <f t="shared" si="20"/>
        <v>914757.51927194861</v>
      </c>
      <c r="O88" s="2">
        <f t="shared" si="21"/>
        <v>484382.1553562996</v>
      </c>
      <c r="P88" s="2">
        <f t="shared" si="22"/>
        <v>457378.7596359743</v>
      </c>
      <c r="Q88" s="2">
        <f t="shared" si="23"/>
        <v>242191.0776781498</v>
      </c>
      <c r="R88" s="2">
        <f>IF(Calculator!$F$10/0.02&gt;1,1*J88,Calculator!$F$10/0.02)*J88</f>
        <v>0</v>
      </c>
      <c r="S88" s="2">
        <f>IF(Calculator!$F$10/0.02&gt;1,1*K88,Calculator!$F$10/0.02)*K88</f>
        <v>0</v>
      </c>
    </row>
    <row r="89" spans="1:19" x14ac:dyDescent="0.25">
      <c r="A89">
        <v>90</v>
      </c>
      <c r="B89" t="s">
        <v>88</v>
      </c>
      <c r="C89">
        <v>683.5</v>
      </c>
      <c r="D89" s="1">
        <v>47355</v>
      </c>
      <c r="E89">
        <v>0.8</v>
      </c>
      <c r="F89" s="1">
        <f t="shared" si="12"/>
        <v>236775.00000000006</v>
      </c>
      <c r="G89" s="2">
        <f t="shared" si="13"/>
        <v>189420.00000000006</v>
      </c>
      <c r="H89" s="2">
        <f t="shared" si="14"/>
        <v>30420.770877944324</v>
      </c>
      <c r="I89" s="2">
        <f t="shared" si="15"/>
        <v>121683.08351177734</v>
      </c>
      <c r="J89" s="2">
        <f t="shared" si="16"/>
        <v>16934.229122055673</v>
      </c>
      <c r="K89" s="2">
        <f t="shared" si="17"/>
        <v>67736.91648822272</v>
      </c>
      <c r="L89" s="2">
        <f t="shared" si="18"/>
        <v>12700.671841541756</v>
      </c>
      <c r="M89" s="2">
        <f t="shared" si="19"/>
        <v>50802.687366167047</v>
      </c>
      <c r="N89" s="2">
        <f t="shared" si="20"/>
        <v>8467.1145610278363</v>
      </c>
      <c r="O89" s="2">
        <f t="shared" si="21"/>
        <v>33868.45824411136</v>
      </c>
      <c r="P89" s="2">
        <f t="shared" si="22"/>
        <v>4233.5572805139182</v>
      </c>
      <c r="Q89" s="2">
        <f t="shared" si="23"/>
        <v>16934.22912205568</v>
      </c>
      <c r="R89" s="2">
        <f>IF(Calculator!$F$10/0.02&gt;1,1*J89,Calculator!$F$10/0.02)*J89</f>
        <v>0</v>
      </c>
      <c r="S89" s="2">
        <f>IF(Calculator!$F$10/0.02&gt;1,1*K89,Calculator!$F$10/0.02)*K89</f>
        <v>0</v>
      </c>
    </row>
    <row r="90" spans="1:19" x14ac:dyDescent="0.25">
      <c r="A90">
        <v>91</v>
      </c>
      <c r="B90" t="s">
        <v>89</v>
      </c>
      <c r="C90">
        <v>1016.25</v>
      </c>
      <c r="D90" s="1">
        <v>232375</v>
      </c>
      <c r="E90">
        <v>0.34820000000000001</v>
      </c>
      <c r="F90" s="1">
        <f t="shared" si="12"/>
        <v>356512.73396747472</v>
      </c>
      <c r="G90" s="2">
        <f t="shared" si="13"/>
        <v>124137.73396747472</v>
      </c>
      <c r="H90" s="2">
        <f t="shared" si="14"/>
        <v>149277.30192719484</v>
      </c>
      <c r="I90" s="2">
        <f t="shared" si="15"/>
        <v>79745.867645058708</v>
      </c>
      <c r="J90" s="2">
        <f t="shared" si="16"/>
        <v>83097.698072805128</v>
      </c>
      <c r="K90" s="2">
        <f t="shared" si="17"/>
        <v>44391.866322416012</v>
      </c>
      <c r="L90" s="2">
        <f t="shared" si="18"/>
        <v>62323.27355460386</v>
      </c>
      <c r="M90" s="2">
        <f t="shared" si="19"/>
        <v>33293.899741812013</v>
      </c>
      <c r="N90" s="2">
        <f t="shared" si="20"/>
        <v>41548.849036402564</v>
      </c>
      <c r="O90" s="2">
        <f t="shared" si="21"/>
        <v>22195.933161208006</v>
      </c>
      <c r="P90" s="2">
        <f t="shared" si="22"/>
        <v>20774.424518201282</v>
      </c>
      <c r="Q90" s="2">
        <f t="shared" si="23"/>
        <v>11097.966580604003</v>
      </c>
      <c r="R90" s="2">
        <f>IF(Calculator!$F$10/0.02&gt;1,1*J90,Calculator!$F$10/0.02)*J90</f>
        <v>0</v>
      </c>
      <c r="S90" s="2">
        <f>IF(Calculator!$F$10/0.02&gt;1,1*K90,Calculator!$F$10/0.02)*K90</f>
        <v>0</v>
      </c>
    </row>
    <row r="91" spans="1:19" x14ac:dyDescent="0.25">
      <c r="A91">
        <v>92</v>
      </c>
      <c r="B91" t="s">
        <v>90</v>
      </c>
      <c r="C91">
        <v>5307.05</v>
      </c>
      <c r="D91" s="1">
        <v>1157502</v>
      </c>
      <c r="E91">
        <v>0.26240000000000002</v>
      </c>
      <c r="F91" s="1">
        <f t="shared" si="12"/>
        <v>1569281.4533622558</v>
      </c>
      <c r="G91" s="2">
        <f t="shared" si="13"/>
        <v>411779.45336225582</v>
      </c>
      <c r="H91" s="2">
        <f t="shared" si="14"/>
        <v>743577.30192719481</v>
      </c>
      <c r="I91" s="2">
        <f t="shared" si="15"/>
        <v>264526.41543613863</v>
      </c>
      <c r="J91" s="2">
        <f t="shared" si="16"/>
        <v>413924.69807280513</v>
      </c>
      <c r="K91" s="2">
        <f t="shared" si="17"/>
        <v>147253.03792611716</v>
      </c>
      <c r="L91" s="2">
        <f t="shared" si="18"/>
        <v>310443.52355460386</v>
      </c>
      <c r="M91" s="2">
        <f t="shared" si="19"/>
        <v>110439.77844458789</v>
      </c>
      <c r="N91" s="2">
        <f t="shared" si="20"/>
        <v>206962.34903640256</v>
      </c>
      <c r="O91" s="2">
        <f t="shared" si="21"/>
        <v>73626.518963058581</v>
      </c>
      <c r="P91" s="2">
        <f t="shared" si="22"/>
        <v>103481.17451820128</v>
      </c>
      <c r="Q91" s="2">
        <f t="shared" si="23"/>
        <v>36813.25948152929</v>
      </c>
      <c r="R91" s="2">
        <f>IF(Calculator!$F$10/0.02&gt;1,1*J91,Calculator!$F$10/0.02)*J91</f>
        <v>0</v>
      </c>
      <c r="S91" s="2">
        <f>IF(Calculator!$F$10/0.02&gt;1,1*K91,Calculator!$F$10/0.02)*K91</f>
        <v>0</v>
      </c>
    </row>
    <row r="92" spans="1:19" x14ac:dyDescent="0.25">
      <c r="A92">
        <v>93</v>
      </c>
      <c r="B92" t="s">
        <v>91</v>
      </c>
      <c r="C92">
        <v>5113.95</v>
      </c>
      <c r="D92" s="1">
        <v>828120</v>
      </c>
      <c r="E92">
        <v>0.43330000000000002</v>
      </c>
      <c r="F92" s="1">
        <f t="shared" si="12"/>
        <v>1461302.2763366862</v>
      </c>
      <c r="G92" s="2">
        <f t="shared" si="13"/>
        <v>633182.27633668622</v>
      </c>
      <c r="H92" s="2">
        <f t="shared" si="14"/>
        <v>531982.86937901494</v>
      </c>
      <c r="I92" s="2">
        <f t="shared" si="15"/>
        <v>406755.20963812817</v>
      </c>
      <c r="J92" s="2">
        <f t="shared" si="16"/>
        <v>296137.130620985</v>
      </c>
      <c r="K92" s="2">
        <f t="shared" si="17"/>
        <v>226427.06669855802</v>
      </c>
      <c r="L92" s="2">
        <f t="shared" si="18"/>
        <v>222102.84796573879</v>
      </c>
      <c r="M92" s="2">
        <f t="shared" si="19"/>
        <v>169820.30002391853</v>
      </c>
      <c r="N92" s="2">
        <f t="shared" si="20"/>
        <v>148068.5653104925</v>
      </c>
      <c r="O92" s="2">
        <f t="shared" si="21"/>
        <v>113213.53334927901</v>
      </c>
      <c r="P92" s="2">
        <f t="shared" si="22"/>
        <v>74034.28265524625</v>
      </c>
      <c r="Q92" s="2">
        <f t="shared" si="23"/>
        <v>56606.766674639504</v>
      </c>
      <c r="R92" s="2">
        <f>IF(Calculator!$F$10/0.02&gt;1,1*J92,Calculator!$F$10/0.02)*J92</f>
        <v>0</v>
      </c>
      <c r="S92" s="2">
        <f>IF(Calculator!$F$10/0.02&gt;1,1*K92,Calculator!$F$10/0.02)*K92</f>
        <v>0</v>
      </c>
    </row>
    <row r="93" spans="1:19" x14ac:dyDescent="0.25">
      <c r="A93">
        <v>94</v>
      </c>
      <c r="B93" t="s">
        <v>92</v>
      </c>
      <c r="C93">
        <v>6748.85</v>
      </c>
      <c r="D93" s="1">
        <v>1242404</v>
      </c>
      <c r="E93">
        <v>0.34339999999999998</v>
      </c>
      <c r="F93" s="1">
        <f t="shared" si="12"/>
        <v>1892177.8860798047</v>
      </c>
      <c r="G93" s="2">
        <f t="shared" si="13"/>
        <v>649773.88607980474</v>
      </c>
      <c r="H93" s="2">
        <f t="shared" si="14"/>
        <v>798118.20128479658</v>
      </c>
      <c r="I93" s="2">
        <f t="shared" si="15"/>
        <v>417413.63131464971</v>
      </c>
      <c r="J93" s="2">
        <f t="shared" si="16"/>
        <v>444285.79871520342</v>
      </c>
      <c r="K93" s="2">
        <f t="shared" si="17"/>
        <v>232360.254765155</v>
      </c>
      <c r="L93" s="2">
        <f t="shared" si="18"/>
        <v>333214.34903640259</v>
      </c>
      <c r="M93" s="2">
        <f t="shared" si="19"/>
        <v>174270.19107386627</v>
      </c>
      <c r="N93" s="2">
        <f t="shared" si="20"/>
        <v>222142.89935760171</v>
      </c>
      <c r="O93" s="2">
        <f t="shared" si="21"/>
        <v>116180.1273825775</v>
      </c>
      <c r="P93" s="2">
        <f t="shared" si="22"/>
        <v>111071.44967880085</v>
      </c>
      <c r="Q93" s="2">
        <f t="shared" si="23"/>
        <v>58090.063691288749</v>
      </c>
      <c r="R93" s="2">
        <f>IF(Calculator!$F$10/0.02&gt;1,1*J93,Calculator!$F$10/0.02)*J93</f>
        <v>0</v>
      </c>
      <c r="S93" s="2">
        <f>IF(Calculator!$F$10/0.02&gt;1,1*K93,Calculator!$F$10/0.02)*K93</f>
        <v>0</v>
      </c>
    </row>
    <row r="94" spans="1:19" x14ac:dyDescent="0.25">
      <c r="A94">
        <v>95</v>
      </c>
      <c r="B94" t="s">
        <v>93</v>
      </c>
      <c r="C94">
        <v>1537.4</v>
      </c>
      <c r="D94" s="1">
        <v>331372</v>
      </c>
      <c r="E94">
        <v>0.4743</v>
      </c>
      <c r="F94" s="1">
        <f t="shared" si="12"/>
        <v>630344.30283431604</v>
      </c>
      <c r="G94" s="2">
        <f t="shared" si="13"/>
        <v>298972.30283431604</v>
      </c>
      <c r="H94" s="2">
        <f t="shared" si="14"/>
        <v>212872.8051391863</v>
      </c>
      <c r="I94" s="2">
        <f t="shared" si="15"/>
        <v>192059.29518264413</v>
      </c>
      <c r="J94" s="2">
        <f t="shared" si="16"/>
        <v>118499.1948608137</v>
      </c>
      <c r="K94" s="2">
        <f t="shared" si="17"/>
        <v>106913.0076516719</v>
      </c>
      <c r="L94" s="2">
        <f t="shared" si="18"/>
        <v>88874.396145610284</v>
      </c>
      <c r="M94" s="2">
        <f t="shared" si="19"/>
        <v>80184.755738753942</v>
      </c>
      <c r="N94" s="2">
        <f t="shared" si="20"/>
        <v>59249.597430406851</v>
      </c>
      <c r="O94" s="2">
        <f t="shared" si="21"/>
        <v>53456.503825835949</v>
      </c>
      <c r="P94" s="2">
        <f t="shared" si="22"/>
        <v>29624.798715203426</v>
      </c>
      <c r="Q94" s="2">
        <f t="shared" si="23"/>
        <v>26728.251912917975</v>
      </c>
      <c r="R94" s="2">
        <f>IF(Calculator!$F$10/0.02&gt;1,1*J94,Calculator!$F$10/0.02)*J94</f>
        <v>0</v>
      </c>
      <c r="S94" s="2">
        <f>IF(Calculator!$F$10/0.02&gt;1,1*K94,Calculator!$F$10/0.02)*K94</f>
        <v>0</v>
      </c>
    </row>
    <row r="95" spans="1:19" x14ac:dyDescent="0.25">
      <c r="A95">
        <v>96</v>
      </c>
      <c r="B95" t="s">
        <v>94</v>
      </c>
      <c r="C95">
        <v>5369.65</v>
      </c>
      <c r="D95" s="1">
        <v>1157895</v>
      </c>
      <c r="E95">
        <v>0.24740000000000001</v>
      </c>
      <c r="F95" s="1">
        <f t="shared" si="12"/>
        <v>1538526.4416688813</v>
      </c>
      <c r="G95" s="2">
        <f t="shared" si="13"/>
        <v>380631.44166888134</v>
      </c>
      <c r="H95" s="2">
        <f t="shared" si="14"/>
        <v>743829.7644539614</v>
      </c>
      <c r="I95" s="2">
        <f t="shared" si="15"/>
        <v>244516.98608279313</v>
      </c>
      <c r="J95" s="2">
        <f t="shared" si="16"/>
        <v>414065.23554603854</v>
      </c>
      <c r="K95" s="2">
        <f t="shared" si="17"/>
        <v>136114.45558608818</v>
      </c>
      <c r="L95" s="2">
        <f t="shared" si="18"/>
        <v>310548.92665952892</v>
      </c>
      <c r="M95" s="2">
        <f t="shared" si="19"/>
        <v>102085.84168956615</v>
      </c>
      <c r="N95" s="2">
        <f t="shared" si="20"/>
        <v>207032.61777301927</v>
      </c>
      <c r="O95" s="2">
        <f t="shared" si="21"/>
        <v>68057.227793044091</v>
      </c>
      <c r="P95" s="2">
        <f t="shared" si="22"/>
        <v>103516.30888650964</v>
      </c>
      <c r="Q95" s="2">
        <f t="shared" si="23"/>
        <v>34028.613896522045</v>
      </c>
      <c r="R95" s="2">
        <f>IF(Calculator!$F$10/0.02&gt;1,1*J95,Calculator!$F$10/0.02)*J95</f>
        <v>0</v>
      </c>
      <c r="S95" s="2">
        <f>IF(Calculator!$F$10/0.02&gt;1,1*K95,Calculator!$F$10/0.02)*K95</f>
        <v>0</v>
      </c>
    </row>
    <row r="96" spans="1:19" x14ac:dyDescent="0.25">
      <c r="A96">
        <v>97</v>
      </c>
      <c r="B96" t="s">
        <v>95</v>
      </c>
      <c r="C96">
        <v>3858.95</v>
      </c>
      <c r="D96" s="1">
        <v>760549</v>
      </c>
      <c r="E96">
        <v>0.31459999999999999</v>
      </c>
      <c r="F96" s="1">
        <f t="shared" si="12"/>
        <v>1109642.5444995624</v>
      </c>
      <c r="G96" s="2">
        <f t="shared" si="13"/>
        <v>349093.54449956235</v>
      </c>
      <c r="H96" s="2">
        <f t="shared" si="14"/>
        <v>488575.37473233399</v>
      </c>
      <c r="I96" s="2">
        <f t="shared" si="15"/>
        <v>224257.09496759894</v>
      </c>
      <c r="J96" s="2">
        <f t="shared" si="16"/>
        <v>271973.62526766595</v>
      </c>
      <c r="K96" s="2">
        <f t="shared" si="17"/>
        <v>124836.4495319634</v>
      </c>
      <c r="L96" s="2">
        <f t="shared" si="18"/>
        <v>203980.21895074949</v>
      </c>
      <c r="M96" s="2">
        <f t="shared" si="19"/>
        <v>93627.337148972569</v>
      </c>
      <c r="N96" s="2">
        <f t="shared" si="20"/>
        <v>135986.81263383297</v>
      </c>
      <c r="O96" s="2">
        <f t="shared" si="21"/>
        <v>62418.2247659817</v>
      </c>
      <c r="P96" s="2">
        <f t="shared" si="22"/>
        <v>67993.406316916487</v>
      </c>
      <c r="Q96" s="2">
        <f t="shared" si="23"/>
        <v>31209.11238299085</v>
      </c>
      <c r="R96" s="2">
        <f>IF(Calculator!$F$10/0.02&gt;1,1*J96,Calculator!$F$10/0.02)*J96</f>
        <v>0</v>
      </c>
      <c r="S96" s="2">
        <f>IF(Calculator!$F$10/0.02&gt;1,1*K96,Calculator!$F$10/0.02)*K96</f>
        <v>0</v>
      </c>
    </row>
    <row r="97" spans="1:19" x14ac:dyDescent="0.25">
      <c r="A97">
        <v>98</v>
      </c>
      <c r="B97" t="s">
        <v>96</v>
      </c>
      <c r="C97">
        <v>12846.8</v>
      </c>
      <c r="D97" s="1">
        <v>2153128</v>
      </c>
      <c r="E97">
        <v>0.38219999999999998</v>
      </c>
      <c r="F97" s="1">
        <f t="shared" si="12"/>
        <v>3485153.7714470699</v>
      </c>
      <c r="G97" s="2">
        <f t="shared" si="13"/>
        <v>1332025.7714470699</v>
      </c>
      <c r="H97" s="2">
        <f t="shared" si="14"/>
        <v>1383165.7387580299</v>
      </c>
      <c r="I97" s="2">
        <f t="shared" si="15"/>
        <v>855691.07373473444</v>
      </c>
      <c r="J97" s="2">
        <f t="shared" si="16"/>
        <v>769962.26124197</v>
      </c>
      <c r="K97" s="2">
        <f t="shared" si="17"/>
        <v>476334.6977123355</v>
      </c>
      <c r="L97" s="2">
        <f t="shared" si="18"/>
        <v>577471.69593147759</v>
      </c>
      <c r="M97" s="2">
        <f t="shared" si="19"/>
        <v>357251.02328425169</v>
      </c>
      <c r="N97" s="2">
        <f t="shared" si="20"/>
        <v>384981.130620985</v>
      </c>
      <c r="O97" s="2">
        <f t="shared" si="21"/>
        <v>238167.34885616775</v>
      </c>
      <c r="P97" s="2">
        <f t="shared" si="22"/>
        <v>192490.5653104925</v>
      </c>
      <c r="Q97" s="2">
        <f t="shared" si="23"/>
        <v>119083.67442808388</v>
      </c>
      <c r="R97" s="2">
        <f>IF(Calculator!$F$10/0.02&gt;1,1*J97,Calculator!$F$10/0.02)*J97</f>
        <v>0</v>
      </c>
      <c r="S97" s="2">
        <f>IF(Calculator!$F$10/0.02&gt;1,1*K97,Calculator!$F$10/0.02)*K97</f>
        <v>0</v>
      </c>
    </row>
    <row r="98" spans="1:19" x14ac:dyDescent="0.25">
      <c r="A98">
        <v>101</v>
      </c>
      <c r="B98" t="s">
        <v>97</v>
      </c>
      <c r="C98">
        <v>15606</v>
      </c>
      <c r="D98" s="1">
        <v>976690</v>
      </c>
      <c r="E98">
        <v>0.8</v>
      </c>
      <c r="F98" s="1">
        <f t="shared" si="12"/>
        <v>4883450.0000000009</v>
      </c>
      <c r="G98" s="2">
        <f t="shared" si="13"/>
        <v>3906760.0000000009</v>
      </c>
      <c r="H98" s="2">
        <f t="shared" si="14"/>
        <v>627423.98286937899</v>
      </c>
      <c r="I98" s="2">
        <f t="shared" si="15"/>
        <v>2509695.9314775164</v>
      </c>
      <c r="J98" s="2">
        <f t="shared" si="16"/>
        <v>349266.01713062095</v>
      </c>
      <c r="K98" s="2">
        <f t="shared" si="17"/>
        <v>1397064.0685224843</v>
      </c>
      <c r="L98" s="2">
        <f t="shared" si="18"/>
        <v>261949.51284796576</v>
      </c>
      <c r="M98" s="2">
        <f t="shared" si="19"/>
        <v>1047798.0513918633</v>
      </c>
      <c r="N98" s="2">
        <f t="shared" si="20"/>
        <v>174633.00856531048</v>
      </c>
      <c r="O98" s="2">
        <f t="shared" si="21"/>
        <v>698532.03426124214</v>
      </c>
      <c r="P98" s="2">
        <f t="shared" si="22"/>
        <v>87316.504282655238</v>
      </c>
      <c r="Q98" s="2">
        <f t="shared" si="23"/>
        <v>349266.01713062107</v>
      </c>
      <c r="R98" s="2">
        <f>IF(Calculator!$F$10/0.02&gt;1,1*J98,Calculator!$F$10/0.02)*J98</f>
        <v>0</v>
      </c>
      <c r="S98" s="2">
        <f>IF(Calculator!$F$10/0.02&gt;1,1*K98,Calculator!$F$10/0.02)*K98</f>
        <v>0</v>
      </c>
    </row>
    <row r="99" spans="1:19" x14ac:dyDescent="0.25">
      <c r="A99">
        <v>102</v>
      </c>
      <c r="B99" t="s">
        <v>98</v>
      </c>
      <c r="C99">
        <v>2137.3000000000002</v>
      </c>
      <c r="D99" s="1">
        <v>466250</v>
      </c>
      <c r="E99">
        <v>0.29220000000000002</v>
      </c>
      <c r="F99" s="1">
        <f t="shared" si="12"/>
        <v>658731.28002260532</v>
      </c>
      <c r="G99" s="2">
        <f t="shared" si="13"/>
        <v>192481.28002260532</v>
      </c>
      <c r="H99" s="2">
        <f t="shared" si="14"/>
        <v>299518.20128479658</v>
      </c>
      <c r="I99" s="2">
        <f t="shared" si="15"/>
        <v>123649.64455413618</v>
      </c>
      <c r="J99" s="2">
        <f t="shared" si="16"/>
        <v>166731.79871520342</v>
      </c>
      <c r="K99" s="2">
        <f t="shared" si="17"/>
        <v>68831.635468469132</v>
      </c>
      <c r="L99" s="2">
        <f t="shared" si="18"/>
        <v>125048.84903640258</v>
      </c>
      <c r="M99" s="2">
        <f t="shared" si="19"/>
        <v>51623.72660135186</v>
      </c>
      <c r="N99" s="2">
        <f t="shared" si="20"/>
        <v>83365.899357601709</v>
      </c>
      <c r="O99" s="2">
        <f t="shared" si="21"/>
        <v>34415.817734234566</v>
      </c>
      <c r="P99" s="2">
        <f t="shared" si="22"/>
        <v>41682.949678800855</v>
      </c>
      <c r="Q99" s="2">
        <f t="shared" si="23"/>
        <v>17207.908867117283</v>
      </c>
      <c r="R99" s="2">
        <f>IF(Calculator!$F$10/0.02&gt;1,1*J99,Calculator!$F$10/0.02)*J99</f>
        <v>0</v>
      </c>
      <c r="S99" s="2">
        <f>IF(Calculator!$F$10/0.02&gt;1,1*K99,Calculator!$F$10/0.02)*K99</f>
        <v>0</v>
      </c>
    </row>
    <row r="100" spans="1:19" x14ac:dyDescent="0.25">
      <c r="A100">
        <v>103</v>
      </c>
      <c r="B100" t="s">
        <v>99</v>
      </c>
      <c r="C100">
        <v>820.45</v>
      </c>
      <c r="D100" s="1">
        <v>226655</v>
      </c>
      <c r="E100">
        <v>0.18490000000000001</v>
      </c>
      <c r="F100" s="1">
        <f t="shared" si="12"/>
        <v>278070.17543859652</v>
      </c>
      <c r="G100" s="2">
        <f t="shared" si="13"/>
        <v>51415.175438596518</v>
      </c>
      <c r="H100" s="2">
        <f t="shared" si="14"/>
        <v>145602.78372591006</v>
      </c>
      <c r="I100" s="2">
        <f t="shared" si="15"/>
        <v>33029.020624366072</v>
      </c>
      <c r="J100" s="2">
        <f t="shared" si="16"/>
        <v>81052.216274089937</v>
      </c>
      <c r="K100" s="2">
        <f t="shared" si="17"/>
        <v>18386.154814230445</v>
      </c>
      <c r="L100" s="2">
        <f t="shared" si="18"/>
        <v>60789.16220556746</v>
      </c>
      <c r="M100" s="2">
        <f t="shared" si="19"/>
        <v>13789.616110672836</v>
      </c>
      <c r="N100" s="2">
        <f t="shared" si="20"/>
        <v>40526.108137044968</v>
      </c>
      <c r="O100" s="2">
        <f t="shared" si="21"/>
        <v>9193.0774071152227</v>
      </c>
      <c r="P100" s="2">
        <f t="shared" si="22"/>
        <v>20263.054068522484</v>
      </c>
      <c r="Q100" s="2">
        <f t="shared" si="23"/>
        <v>4596.5387035576114</v>
      </c>
      <c r="R100" s="2">
        <f>IF(Calculator!$F$10/0.02&gt;1,1*J100,Calculator!$F$10/0.02)*J100</f>
        <v>0</v>
      </c>
      <c r="S100" s="2">
        <f>IF(Calculator!$F$10/0.02&gt;1,1*K100,Calculator!$F$10/0.02)*K100</f>
        <v>0</v>
      </c>
    </row>
    <row r="101" spans="1:19" x14ac:dyDescent="0.25">
      <c r="A101">
        <v>104</v>
      </c>
      <c r="B101" t="s">
        <v>100</v>
      </c>
      <c r="C101">
        <v>4284.8999999999996</v>
      </c>
      <c r="D101" s="1">
        <v>388019</v>
      </c>
      <c r="E101">
        <v>0.67720000000000002</v>
      </c>
      <c r="F101" s="1">
        <f t="shared" si="12"/>
        <v>1202041.5117719951</v>
      </c>
      <c r="G101" s="2">
        <f t="shared" si="13"/>
        <v>814022.51177199511</v>
      </c>
      <c r="H101" s="2">
        <f t="shared" si="14"/>
        <v>249262.7408993576</v>
      </c>
      <c r="I101" s="2">
        <f t="shared" si="15"/>
        <v>522926.66709121736</v>
      </c>
      <c r="J101" s="2">
        <f t="shared" si="16"/>
        <v>138756.2591006424</v>
      </c>
      <c r="K101" s="2">
        <f t="shared" si="17"/>
        <v>291095.84468077769</v>
      </c>
      <c r="L101" s="2">
        <f t="shared" si="18"/>
        <v>104067.1943254818</v>
      </c>
      <c r="M101" s="2">
        <f t="shared" si="19"/>
        <v>218321.88351058328</v>
      </c>
      <c r="N101" s="2">
        <f t="shared" si="20"/>
        <v>69378.129550321202</v>
      </c>
      <c r="O101" s="2">
        <f t="shared" si="21"/>
        <v>145547.92234038885</v>
      </c>
      <c r="P101" s="2">
        <f t="shared" si="22"/>
        <v>34689.064775160601</v>
      </c>
      <c r="Q101" s="2">
        <f t="shared" si="23"/>
        <v>72773.961170194423</v>
      </c>
      <c r="R101" s="2">
        <f>IF(Calculator!$F$10/0.02&gt;1,1*J101,Calculator!$F$10/0.02)*J101</f>
        <v>0</v>
      </c>
      <c r="S101" s="2">
        <f>IF(Calculator!$F$10/0.02&gt;1,1*K101,Calculator!$F$10/0.02)*K101</f>
        <v>0</v>
      </c>
    </row>
    <row r="102" spans="1:19" x14ac:dyDescent="0.25">
      <c r="A102">
        <v>106</v>
      </c>
      <c r="B102" t="s">
        <v>101</v>
      </c>
      <c r="C102">
        <v>2804.85</v>
      </c>
      <c r="D102" s="1">
        <v>488787</v>
      </c>
      <c r="E102">
        <v>0.41789999999999999</v>
      </c>
      <c r="F102" s="1">
        <f t="shared" si="12"/>
        <v>839695.9285346159</v>
      </c>
      <c r="G102" s="2">
        <f t="shared" si="13"/>
        <v>350908.9285346159</v>
      </c>
      <c r="H102" s="2">
        <f t="shared" si="14"/>
        <v>313995.93147751602</v>
      </c>
      <c r="I102" s="2">
        <f t="shared" si="15"/>
        <v>225423.29456185174</v>
      </c>
      <c r="J102" s="2">
        <f t="shared" si="16"/>
        <v>174791.06852248393</v>
      </c>
      <c r="K102" s="2">
        <f t="shared" si="17"/>
        <v>125485.63397276413</v>
      </c>
      <c r="L102" s="2">
        <f t="shared" si="18"/>
        <v>131093.30139186297</v>
      </c>
      <c r="M102" s="2">
        <f t="shared" si="19"/>
        <v>94114.225479573113</v>
      </c>
      <c r="N102" s="2">
        <f t="shared" si="20"/>
        <v>87395.534261241963</v>
      </c>
      <c r="O102" s="2">
        <f t="shared" si="21"/>
        <v>62742.816986382066</v>
      </c>
      <c r="P102" s="2">
        <f t="shared" si="22"/>
        <v>43697.767130620981</v>
      </c>
      <c r="Q102" s="2">
        <f t="shared" si="23"/>
        <v>31371.408493191033</v>
      </c>
      <c r="R102" s="2">
        <f>IF(Calculator!$F$10/0.02&gt;1,1*J102,Calculator!$F$10/0.02)*J102</f>
        <v>0</v>
      </c>
      <c r="S102" s="2">
        <f>IF(Calculator!$F$10/0.02&gt;1,1*K102,Calculator!$F$10/0.02)*K102</f>
        <v>0</v>
      </c>
    </row>
    <row r="103" spans="1:19" x14ac:dyDescent="0.25">
      <c r="A103">
        <v>107</v>
      </c>
      <c r="B103" t="s">
        <v>102</v>
      </c>
      <c r="C103">
        <v>994.55</v>
      </c>
      <c r="D103" s="1">
        <v>216607</v>
      </c>
      <c r="E103">
        <v>0.29809999999999998</v>
      </c>
      <c r="F103" s="1">
        <f t="shared" si="12"/>
        <v>308600.94030488672</v>
      </c>
      <c r="G103" s="2">
        <f t="shared" si="13"/>
        <v>91993.940304886724</v>
      </c>
      <c r="H103" s="2">
        <f t="shared" si="14"/>
        <v>139147.96573875801</v>
      </c>
      <c r="I103" s="2">
        <f t="shared" si="15"/>
        <v>59096.749660526802</v>
      </c>
      <c r="J103" s="2">
        <f t="shared" si="16"/>
        <v>77459.034261241963</v>
      </c>
      <c r="K103" s="2">
        <f t="shared" si="17"/>
        <v>32897.190644359922</v>
      </c>
      <c r="L103" s="2">
        <f t="shared" si="18"/>
        <v>58094.275695931487</v>
      </c>
      <c r="M103" s="2">
        <f t="shared" si="19"/>
        <v>24672.892983269943</v>
      </c>
      <c r="N103" s="2">
        <f t="shared" si="20"/>
        <v>38729.517130620981</v>
      </c>
      <c r="O103" s="2">
        <f t="shared" si="21"/>
        <v>16448.595322179961</v>
      </c>
      <c r="P103" s="2">
        <f t="shared" si="22"/>
        <v>19364.758565310491</v>
      </c>
      <c r="Q103" s="2">
        <f t="shared" si="23"/>
        <v>8224.2976610899805</v>
      </c>
      <c r="R103" s="2">
        <f>IF(Calculator!$F$10/0.02&gt;1,1*J103,Calculator!$F$10/0.02)*J103</f>
        <v>0</v>
      </c>
      <c r="S103" s="2">
        <f>IF(Calculator!$F$10/0.02&gt;1,1*K103,Calculator!$F$10/0.02)*K103</f>
        <v>0</v>
      </c>
    </row>
    <row r="104" spans="1:19" x14ac:dyDescent="0.25">
      <c r="A104">
        <v>108</v>
      </c>
      <c r="B104" t="s">
        <v>103</v>
      </c>
      <c r="C104">
        <v>5222.05</v>
      </c>
      <c r="D104" s="1">
        <v>1158146</v>
      </c>
      <c r="E104">
        <v>0.25459999999999999</v>
      </c>
      <c r="F104" s="1">
        <f t="shared" si="12"/>
        <v>1553724.1749396296</v>
      </c>
      <c r="G104" s="2">
        <f t="shared" si="13"/>
        <v>395578.17493962962</v>
      </c>
      <c r="H104" s="2">
        <f t="shared" si="14"/>
        <v>743991.00642398279</v>
      </c>
      <c r="I104" s="2">
        <f t="shared" si="15"/>
        <v>254118.74193123958</v>
      </c>
      <c r="J104" s="2">
        <f t="shared" si="16"/>
        <v>414154.99357601709</v>
      </c>
      <c r="K104" s="2">
        <f t="shared" si="17"/>
        <v>141459.43300839004</v>
      </c>
      <c r="L104" s="2">
        <f t="shared" si="18"/>
        <v>310616.24518201291</v>
      </c>
      <c r="M104" s="2">
        <f t="shared" si="19"/>
        <v>106094.57475629254</v>
      </c>
      <c r="N104" s="2">
        <f t="shared" si="20"/>
        <v>207077.49678800855</v>
      </c>
      <c r="O104" s="2">
        <f t="shared" si="21"/>
        <v>70729.716504195021</v>
      </c>
      <c r="P104" s="2">
        <f t="shared" si="22"/>
        <v>103538.74839400427</v>
      </c>
      <c r="Q104" s="2">
        <f t="shared" si="23"/>
        <v>35364.858252097511</v>
      </c>
      <c r="R104" s="2">
        <f>IF(Calculator!$F$10/0.02&gt;1,1*J104,Calculator!$F$10/0.02)*J104</f>
        <v>0</v>
      </c>
      <c r="S104" s="2">
        <f>IF(Calculator!$F$10/0.02&gt;1,1*K104,Calculator!$F$10/0.02)*K104</f>
        <v>0</v>
      </c>
    </row>
    <row r="105" spans="1:19" x14ac:dyDescent="0.25">
      <c r="A105">
        <v>109</v>
      </c>
      <c r="B105" t="s">
        <v>104</v>
      </c>
      <c r="C105">
        <v>2573.9</v>
      </c>
      <c r="D105" s="1">
        <v>151319</v>
      </c>
      <c r="E105">
        <v>0.8</v>
      </c>
      <c r="F105" s="1">
        <f t="shared" si="12"/>
        <v>756595.00000000012</v>
      </c>
      <c r="G105" s="2">
        <f t="shared" si="13"/>
        <v>605276.00000000012</v>
      </c>
      <c r="H105" s="2">
        <f t="shared" si="14"/>
        <v>97207.066381156314</v>
      </c>
      <c r="I105" s="2">
        <f t="shared" si="15"/>
        <v>388828.26552462531</v>
      </c>
      <c r="J105" s="2">
        <f t="shared" si="16"/>
        <v>54111.933618843679</v>
      </c>
      <c r="K105" s="2">
        <f t="shared" si="17"/>
        <v>216447.73447537477</v>
      </c>
      <c r="L105" s="2">
        <f t="shared" si="18"/>
        <v>40583.950214132768</v>
      </c>
      <c r="M105" s="2">
        <f t="shared" si="19"/>
        <v>162335.8008565311</v>
      </c>
      <c r="N105" s="2">
        <f t="shared" si="20"/>
        <v>27055.96680942184</v>
      </c>
      <c r="O105" s="2">
        <f t="shared" si="21"/>
        <v>108223.86723768739</v>
      </c>
      <c r="P105" s="2">
        <f t="shared" si="22"/>
        <v>13527.98340471092</v>
      </c>
      <c r="Q105" s="2">
        <f t="shared" si="23"/>
        <v>54111.933618843694</v>
      </c>
      <c r="R105" s="2">
        <f>IF(Calculator!$F$10/0.02&gt;1,1*J105,Calculator!$F$10/0.02)*J105</f>
        <v>0</v>
      </c>
      <c r="S105" s="2">
        <f>IF(Calculator!$F$10/0.02&gt;1,1*K105,Calculator!$F$10/0.02)*K105</f>
        <v>0</v>
      </c>
    </row>
    <row r="106" spans="1:19" x14ac:dyDescent="0.25">
      <c r="A106">
        <v>110</v>
      </c>
      <c r="B106" t="s">
        <v>105</v>
      </c>
      <c r="C106">
        <v>3525.85</v>
      </c>
      <c r="D106" s="1">
        <v>408393</v>
      </c>
      <c r="E106">
        <v>0.621</v>
      </c>
      <c r="F106" s="1">
        <f t="shared" si="12"/>
        <v>1077554.0897097625</v>
      </c>
      <c r="G106" s="2">
        <f t="shared" si="13"/>
        <v>669161.08970976248</v>
      </c>
      <c r="H106" s="2">
        <f t="shared" si="14"/>
        <v>262350.96359743038</v>
      </c>
      <c r="I106" s="2">
        <f t="shared" si="15"/>
        <v>429867.93771505082</v>
      </c>
      <c r="J106" s="2">
        <f t="shared" si="16"/>
        <v>146042.03640256959</v>
      </c>
      <c r="K106" s="2">
        <f t="shared" si="17"/>
        <v>239293.15199471163</v>
      </c>
      <c r="L106" s="2">
        <f t="shared" si="18"/>
        <v>109531.5273019272</v>
      </c>
      <c r="M106" s="2">
        <f t="shared" si="19"/>
        <v>179469.86399603373</v>
      </c>
      <c r="N106" s="2">
        <f t="shared" si="20"/>
        <v>73021.018201284794</v>
      </c>
      <c r="O106" s="2">
        <f t="shared" si="21"/>
        <v>119646.57599735582</v>
      </c>
      <c r="P106" s="2">
        <f t="shared" si="22"/>
        <v>36510.509100642397</v>
      </c>
      <c r="Q106" s="2">
        <f t="shared" si="23"/>
        <v>59823.287998677908</v>
      </c>
      <c r="R106" s="2">
        <f>IF(Calculator!$F$10/0.02&gt;1,1*J106,Calculator!$F$10/0.02)*J106</f>
        <v>0</v>
      </c>
      <c r="S106" s="2">
        <f>IF(Calculator!$F$10/0.02&gt;1,1*K106,Calculator!$F$10/0.02)*K106</f>
        <v>0</v>
      </c>
    </row>
    <row r="107" spans="1:19" x14ac:dyDescent="0.25">
      <c r="A107">
        <v>111</v>
      </c>
      <c r="B107" t="s">
        <v>106</v>
      </c>
      <c r="C107">
        <v>1233.0999999999999</v>
      </c>
      <c r="D107" s="1">
        <v>273651</v>
      </c>
      <c r="E107">
        <v>0.25869999999999999</v>
      </c>
      <c r="F107" s="1">
        <f t="shared" si="12"/>
        <v>369150.14164305944</v>
      </c>
      <c r="G107" s="2">
        <f t="shared" si="13"/>
        <v>95499.14164305944</v>
      </c>
      <c r="H107" s="2">
        <f t="shared" si="14"/>
        <v>175792.93361884367</v>
      </c>
      <c r="I107" s="2">
        <f t="shared" si="15"/>
        <v>61348.484995541396</v>
      </c>
      <c r="J107" s="2">
        <f t="shared" si="16"/>
        <v>97858.066381156314</v>
      </c>
      <c r="K107" s="2">
        <f t="shared" si="17"/>
        <v>34150.656647518044</v>
      </c>
      <c r="L107" s="2">
        <f t="shared" si="18"/>
        <v>73393.549785867246</v>
      </c>
      <c r="M107" s="2">
        <f t="shared" si="19"/>
        <v>25612.992485638537</v>
      </c>
      <c r="N107" s="2">
        <f t="shared" si="20"/>
        <v>48929.033190578157</v>
      </c>
      <c r="O107" s="2">
        <f t="shared" si="21"/>
        <v>17075.328323759022</v>
      </c>
      <c r="P107" s="2">
        <f t="shared" si="22"/>
        <v>24464.516595289078</v>
      </c>
      <c r="Q107" s="2">
        <f t="shared" si="23"/>
        <v>8537.6641618795111</v>
      </c>
      <c r="R107" s="2">
        <f>IF(Calculator!$F$10/0.02&gt;1,1*J107,Calculator!$F$10/0.02)*J107</f>
        <v>0</v>
      </c>
      <c r="S107" s="2">
        <f>IF(Calculator!$F$10/0.02&gt;1,1*K107,Calculator!$F$10/0.02)*K107</f>
        <v>0</v>
      </c>
    </row>
    <row r="108" spans="1:19" x14ac:dyDescent="0.25">
      <c r="A108">
        <v>112</v>
      </c>
      <c r="B108" t="s">
        <v>107</v>
      </c>
      <c r="C108">
        <v>18454.75</v>
      </c>
      <c r="D108" s="1">
        <v>3680882</v>
      </c>
      <c r="E108">
        <v>0.27410000000000001</v>
      </c>
      <c r="F108" s="1">
        <f t="shared" si="12"/>
        <v>5070783.8545254171</v>
      </c>
      <c r="G108" s="2">
        <f t="shared" si="13"/>
        <v>1389901.8545254171</v>
      </c>
      <c r="H108" s="2">
        <f t="shared" si="14"/>
        <v>2364592.2912205565</v>
      </c>
      <c r="I108" s="2">
        <f t="shared" si="15"/>
        <v>892870.57035894028</v>
      </c>
      <c r="J108" s="2">
        <f t="shared" si="16"/>
        <v>1316289.7087794433</v>
      </c>
      <c r="K108" s="2">
        <f t="shared" si="17"/>
        <v>497031.28416647675</v>
      </c>
      <c r="L108" s="2">
        <f t="shared" si="18"/>
        <v>987217.28158458252</v>
      </c>
      <c r="M108" s="2">
        <f t="shared" si="19"/>
        <v>372773.46312485763</v>
      </c>
      <c r="N108" s="2">
        <f t="shared" si="20"/>
        <v>658144.85438972164</v>
      </c>
      <c r="O108" s="2">
        <f t="shared" si="21"/>
        <v>248515.64208323837</v>
      </c>
      <c r="P108" s="2">
        <f t="shared" si="22"/>
        <v>329072.42719486082</v>
      </c>
      <c r="Q108" s="2">
        <f t="shared" si="23"/>
        <v>124257.82104161919</v>
      </c>
      <c r="R108" s="2">
        <f>IF(Calculator!$F$10/0.02&gt;1,1*J108,Calculator!$F$10/0.02)*J108</f>
        <v>0</v>
      </c>
      <c r="S108" s="2">
        <f>IF(Calculator!$F$10/0.02&gt;1,1*K108,Calculator!$F$10/0.02)*K108</f>
        <v>0</v>
      </c>
    </row>
    <row r="109" spans="1:19" x14ac:dyDescent="0.25">
      <c r="A109">
        <v>113</v>
      </c>
      <c r="B109" t="s">
        <v>108</v>
      </c>
      <c r="C109">
        <v>6156.1</v>
      </c>
      <c r="D109" s="1">
        <v>1145214</v>
      </c>
      <c r="E109">
        <v>0.36449999999999999</v>
      </c>
      <c r="F109" s="1">
        <f t="shared" si="12"/>
        <v>1802067.6632572778</v>
      </c>
      <c r="G109" s="2">
        <f t="shared" si="13"/>
        <v>656853.6632572778</v>
      </c>
      <c r="H109" s="2">
        <f t="shared" si="14"/>
        <v>735683.5117773019</v>
      </c>
      <c r="I109" s="2">
        <f t="shared" si="15"/>
        <v>421961.66804536048</v>
      </c>
      <c r="J109" s="2">
        <f t="shared" si="16"/>
        <v>409530.48822269804</v>
      </c>
      <c r="K109" s="2">
        <f t="shared" si="17"/>
        <v>234891.99521191732</v>
      </c>
      <c r="L109" s="2">
        <f t="shared" si="18"/>
        <v>307147.8661670236</v>
      </c>
      <c r="M109" s="2">
        <f t="shared" si="19"/>
        <v>176168.99640893802</v>
      </c>
      <c r="N109" s="2">
        <f t="shared" si="20"/>
        <v>204765.24411134902</v>
      </c>
      <c r="O109" s="2">
        <f t="shared" si="21"/>
        <v>117445.99760595866</v>
      </c>
      <c r="P109" s="2">
        <f t="shared" si="22"/>
        <v>102382.62205567451</v>
      </c>
      <c r="Q109" s="2">
        <f t="shared" si="23"/>
        <v>58722.998802979331</v>
      </c>
      <c r="R109" s="2">
        <f>IF(Calculator!$F$10/0.02&gt;1,1*J109,Calculator!$F$10/0.02)*J109</f>
        <v>0</v>
      </c>
      <c r="S109" s="2">
        <f>IF(Calculator!$F$10/0.02&gt;1,1*K109,Calculator!$F$10/0.02)*K109</f>
        <v>0</v>
      </c>
    </row>
    <row r="110" spans="1:19" x14ac:dyDescent="0.25">
      <c r="A110">
        <v>114</v>
      </c>
      <c r="B110" t="s">
        <v>109</v>
      </c>
      <c r="C110">
        <v>4022.4</v>
      </c>
      <c r="D110" s="1">
        <v>967904</v>
      </c>
      <c r="E110">
        <v>0.20319999999999999</v>
      </c>
      <c r="F110" s="1">
        <f t="shared" si="12"/>
        <v>1214738.9558232932</v>
      </c>
      <c r="G110" s="2">
        <f t="shared" si="13"/>
        <v>246834.95582329319</v>
      </c>
      <c r="H110" s="2">
        <f t="shared" si="14"/>
        <v>621779.87152034254</v>
      </c>
      <c r="I110" s="2">
        <f t="shared" si="15"/>
        <v>158566.35277727613</v>
      </c>
      <c r="J110" s="2">
        <f t="shared" si="16"/>
        <v>346124.12847965735</v>
      </c>
      <c r="K110" s="2">
        <f t="shared" si="17"/>
        <v>88268.603046017044</v>
      </c>
      <c r="L110" s="2">
        <f t="shared" si="18"/>
        <v>259593.09635974307</v>
      </c>
      <c r="M110" s="2">
        <f t="shared" si="19"/>
        <v>66201.452284512794</v>
      </c>
      <c r="N110" s="2">
        <f t="shared" si="20"/>
        <v>173062.06423982867</v>
      </c>
      <c r="O110" s="2">
        <f t="shared" si="21"/>
        <v>44134.301523008522</v>
      </c>
      <c r="P110" s="2">
        <f t="shared" si="22"/>
        <v>86531.032119914336</v>
      </c>
      <c r="Q110" s="2">
        <f t="shared" si="23"/>
        <v>22067.150761504261</v>
      </c>
      <c r="R110" s="2">
        <f>IF(Calculator!$F$10/0.02&gt;1,1*J110,Calculator!$F$10/0.02)*J110</f>
        <v>0</v>
      </c>
      <c r="S110" s="2">
        <f>IF(Calculator!$F$10/0.02&gt;1,1*K110,Calculator!$F$10/0.02)*K110</f>
        <v>0</v>
      </c>
    </row>
    <row r="111" spans="1:19" x14ac:dyDescent="0.25">
      <c r="A111">
        <v>115</v>
      </c>
      <c r="B111" t="s">
        <v>110</v>
      </c>
      <c r="C111">
        <v>7742.8</v>
      </c>
      <c r="D111" s="1">
        <v>1465679</v>
      </c>
      <c r="E111">
        <v>0.37</v>
      </c>
      <c r="F111" s="1">
        <f t="shared" si="12"/>
        <v>2326474.6031746031</v>
      </c>
      <c r="G111" s="2">
        <f t="shared" si="13"/>
        <v>860795.60317460308</v>
      </c>
      <c r="H111" s="2">
        <f t="shared" si="14"/>
        <v>941549.67880085646</v>
      </c>
      <c r="I111" s="2">
        <f t="shared" si="15"/>
        <v>552973.62088304257</v>
      </c>
      <c r="J111" s="2">
        <f t="shared" si="16"/>
        <v>524129.32119914342</v>
      </c>
      <c r="K111" s="2">
        <f t="shared" si="17"/>
        <v>307821.98229156039</v>
      </c>
      <c r="L111" s="2">
        <f t="shared" si="18"/>
        <v>393096.99089935765</v>
      </c>
      <c r="M111" s="2">
        <f t="shared" si="19"/>
        <v>230866.48671867035</v>
      </c>
      <c r="N111" s="2">
        <f t="shared" si="20"/>
        <v>262064.66059957171</v>
      </c>
      <c r="O111" s="2">
        <f t="shared" si="21"/>
        <v>153910.99114578019</v>
      </c>
      <c r="P111" s="2">
        <f t="shared" si="22"/>
        <v>131032.33029978586</v>
      </c>
      <c r="Q111" s="2">
        <f t="shared" si="23"/>
        <v>76955.495572890097</v>
      </c>
      <c r="R111" s="2">
        <f>IF(Calculator!$F$10/0.02&gt;1,1*J111,Calculator!$F$10/0.02)*J111</f>
        <v>0</v>
      </c>
      <c r="S111" s="2">
        <f>IF(Calculator!$F$10/0.02&gt;1,1*K111,Calculator!$F$10/0.02)*K111</f>
        <v>0</v>
      </c>
    </row>
    <row r="112" spans="1:19" x14ac:dyDescent="0.25">
      <c r="A112">
        <v>116</v>
      </c>
      <c r="B112" t="s">
        <v>111</v>
      </c>
      <c r="C112">
        <v>1712.05</v>
      </c>
      <c r="D112" s="1">
        <v>413545</v>
      </c>
      <c r="E112">
        <v>0.2135</v>
      </c>
      <c r="F112" s="1">
        <f t="shared" si="12"/>
        <v>525804.19580419583</v>
      </c>
      <c r="G112" s="2">
        <f t="shared" si="13"/>
        <v>112259.19580419583</v>
      </c>
      <c r="H112" s="2">
        <f t="shared" si="14"/>
        <v>265660.59957173443</v>
      </c>
      <c r="I112" s="2">
        <f t="shared" si="15"/>
        <v>72115.115077641851</v>
      </c>
      <c r="J112" s="2">
        <f t="shared" si="16"/>
        <v>147884.40042826551</v>
      </c>
      <c r="K112" s="2">
        <f t="shared" si="17"/>
        <v>40144.08072655397</v>
      </c>
      <c r="L112" s="2">
        <f t="shared" si="18"/>
        <v>110913.30032119916</v>
      </c>
      <c r="M112" s="2">
        <f t="shared" si="19"/>
        <v>30108.060544915479</v>
      </c>
      <c r="N112" s="2">
        <f t="shared" si="20"/>
        <v>73942.200214132754</v>
      </c>
      <c r="O112" s="2">
        <f t="shared" si="21"/>
        <v>20072.040363276985</v>
      </c>
      <c r="P112" s="2">
        <f t="shared" si="22"/>
        <v>36971.100107066377</v>
      </c>
      <c r="Q112" s="2">
        <f t="shared" si="23"/>
        <v>10036.020181638492</v>
      </c>
      <c r="R112" s="2">
        <f>IF(Calculator!$F$10/0.02&gt;1,1*J112,Calculator!$F$10/0.02)*J112</f>
        <v>0</v>
      </c>
      <c r="S112" s="2">
        <f>IF(Calculator!$F$10/0.02&gt;1,1*K112,Calculator!$F$10/0.02)*K112</f>
        <v>0</v>
      </c>
    </row>
    <row r="113" spans="1:19" x14ac:dyDescent="0.25">
      <c r="A113">
        <v>117</v>
      </c>
      <c r="B113" t="s">
        <v>112</v>
      </c>
      <c r="C113">
        <v>26729</v>
      </c>
      <c r="D113" s="1">
        <v>5517106</v>
      </c>
      <c r="E113">
        <v>0.27810000000000001</v>
      </c>
      <c r="F113" s="1">
        <f t="shared" si="12"/>
        <v>7642479.5678071752</v>
      </c>
      <c r="G113" s="2">
        <f t="shared" si="13"/>
        <v>2125373.5678071752</v>
      </c>
      <c r="H113" s="2">
        <f t="shared" si="14"/>
        <v>3544179.4432548177</v>
      </c>
      <c r="I113" s="2">
        <f t="shared" si="15"/>
        <v>1365336.3390624251</v>
      </c>
      <c r="J113" s="2">
        <f t="shared" si="16"/>
        <v>1972926.5567451818</v>
      </c>
      <c r="K113" s="2">
        <f t="shared" si="17"/>
        <v>760037.22874475003</v>
      </c>
      <c r="L113" s="2">
        <f t="shared" si="18"/>
        <v>1479694.9175588866</v>
      </c>
      <c r="M113" s="2">
        <f t="shared" si="19"/>
        <v>570027.92155856255</v>
      </c>
      <c r="N113" s="2">
        <f t="shared" si="20"/>
        <v>986463.2783725909</v>
      </c>
      <c r="O113" s="2">
        <f t="shared" si="21"/>
        <v>380018.61437237501</v>
      </c>
      <c r="P113" s="2">
        <f t="shared" si="22"/>
        <v>493231.63918629545</v>
      </c>
      <c r="Q113" s="2">
        <f t="shared" si="23"/>
        <v>190009.30718618751</v>
      </c>
      <c r="R113" s="2">
        <f>IF(Calculator!$F$10/0.02&gt;1,1*J113,Calculator!$F$10/0.02)*J113</f>
        <v>0</v>
      </c>
      <c r="S113" s="2">
        <f>IF(Calculator!$F$10/0.02&gt;1,1*K113,Calculator!$F$10/0.02)*K113</f>
        <v>0</v>
      </c>
    </row>
    <row r="114" spans="1:19" x14ac:dyDescent="0.25">
      <c r="A114">
        <v>118</v>
      </c>
      <c r="B114" t="s">
        <v>113</v>
      </c>
      <c r="C114">
        <v>27233.55</v>
      </c>
      <c r="D114" s="1">
        <v>5432096</v>
      </c>
      <c r="E114">
        <v>0.29580000000000001</v>
      </c>
      <c r="F114" s="1">
        <f t="shared" si="12"/>
        <v>7713854.0187446754</v>
      </c>
      <c r="G114" s="2">
        <f t="shared" si="13"/>
        <v>2281758.0187446754</v>
      </c>
      <c r="H114" s="2">
        <f t="shared" si="14"/>
        <v>3489569.1648822268</v>
      </c>
      <c r="I114" s="2">
        <f t="shared" si="15"/>
        <v>1465797.4424483995</v>
      </c>
      <c r="J114" s="2">
        <f t="shared" si="16"/>
        <v>1942526.8351177729</v>
      </c>
      <c r="K114" s="2">
        <f t="shared" si="17"/>
        <v>815960.57629627571</v>
      </c>
      <c r="L114" s="2">
        <f t="shared" si="18"/>
        <v>1456895.1263383299</v>
      </c>
      <c r="M114" s="2">
        <f t="shared" si="19"/>
        <v>611970.43222220696</v>
      </c>
      <c r="N114" s="2">
        <f t="shared" si="20"/>
        <v>971263.41755888646</v>
      </c>
      <c r="O114" s="2">
        <f t="shared" si="21"/>
        <v>407980.28814813786</v>
      </c>
      <c r="P114" s="2">
        <f t="shared" si="22"/>
        <v>485631.70877944323</v>
      </c>
      <c r="Q114" s="2">
        <f t="shared" si="23"/>
        <v>203990.14407406893</v>
      </c>
      <c r="R114" s="2">
        <f>IF(Calculator!$F$10/0.02&gt;1,1*J114,Calculator!$F$10/0.02)*J114</f>
        <v>0</v>
      </c>
      <c r="S114" s="2">
        <f>IF(Calculator!$F$10/0.02&gt;1,1*K114,Calculator!$F$10/0.02)*K114</f>
        <v>0</v>
      </c>
    </row>
    <row r="115" spans="1:19" x14ac:dyDescent="0.25">
      <c r="A115">
        <v>119</v>
      </c>
      <c r="B115" t="s">
        <v>114</v>
      </c>
      <c r="C115">
        <v>782.25</v>
      </c>
      <c r="D115" s="1">
        <v>162122</v>
      </c>
      <c r="E115">
        <v>0.28699999999999998</v>
      </c>
      <c r="F115" s="1">
        <f t="shared" si="12"/>
        <v>227380.08415147263</v>
      </c>
      <c r="G115" s="2">
        <f t="shared" si="13"/>
        <v>65258.084151472634</v>
      </c>
      <c r="H115" s="2">
        <f t="shared" si="14"/>
        <v>104146.89507494646</v>
      </c>
      <c r="I115" s="2">
        <f t="shared" si="15"/>
        <v>41921.681467755436</v>
      </c>
      <c r="J115" s="2">
        <f t="shared" si="16"/>
        <v>57975.104925053529</v>
      </c>
      <c r="K115" s="2">
        <f t="shared" si="17"/>
        <v>23336.402683717195</v>
      </c>
      <c r="L115" s="2">
        <f t="shared" si="18"/>
        <v>43481.328693790158</v>
      </c>
      <c r="M115" s="2">
        <f t="shared" si="19"/>
        <v>17502.302012787899</v>
      </c>
      <c r="N115" s="2">
        <f t="shared" si="20"/>
        <v>28987.552462526764</v>
      </c>
      <c r="O115" s="2">
        <f t="shared" si="21"/>
        <v>11668.201341858598</v>
      </c>
      <c r="P115" s="2">
        <f t="shared" si="22"/>
        <v>14493.776231263382</v>
      </c>
      <c r="Q115" s="2">
        <f t="shared" si="23"/>
        <v>5834.1006709292988</v>
      </c>
      <c r="R115" s="2">
        <f>IF(Calculator!$F$10/0.02&gt;1,1*J115,Calculator!$F$10/0.02)*J115</f>
        <v>0</v>
      </c>
      <c r="S115" s="2">
        <f>IF(Calculator!$F$10/0.02&gt;1,1*K115,Calculator!$F$10/0.02)*K115</f>
        <v>0</v>
      </c>
    </row>
    <row r="116" spans="1:19" x14ac:dyDescent="0.25">
      <c r="A116">
        <v>120</v>
      </c>
      <c r="B116" t="s">
        <v>115</v>
      </c>
      <c r="C116">
        <v>3706.55</v>
      </c>
      <c r="D116" s="1">
        <v>844285</v>
      </c>
      <c r="E116">
        <v>0.24299999999999999</v>
      </c>
      <c r="F116" s="1">
        <f t="shared" si="12"/>
        <v>1115303.8309114927</v>
      </c>
      <c r="G116" s="2">
        <f t="shared" si="13"/>
        <v>271018.8309114927</v>
      </c>
      <c r="H116" s="2">
        <f t="shared" si="14"/>
        <v>542367.23768736608</v>
      </c>
      <c r="I116" s="2">
        <f t="shared" si="15"/>
        <v>174102.0327054557</v>
      </c>
      <c r="J116" s="2">
        <f t="shared" si="16"/>
        <v>301917.7623126338</v>
      </c>
      <c r="K116" s="2">
        <f t="shared" si="17"/>
        <v>96916.798206036998</v>
      </c>
      <c r="L116" s="2">
        <f t="shared" si="18"/>
        <v>226438.32173447541</v>
      </c>
      <c r="M116" s="2">
        <f t="shared" si="19"/>
        <v>72687.598654527756</v>
      </c>
      <c r="N116" s="2">
        <f t="shared" si="20"/>
        <v>150958.8811563169</v>
      </c>
      <c r="O116" s="2">
        <f t="shared" si="21"/>
        <v>48458.399103018499</v>
      </c>
      <c r="P116" s="2">
        <f t="shared" si="22"/>
        <v>75479.44057815845</v>
      </c>
      <c r="Q116" s="2">
        <f t="shared" si="23"/>
        <v>24229.199551509249</v>
      </c>
      <c r="R116" s="2">
        <f>IF(Calculator!$F$10/0.02&gt;1,1*J116,Calculator!$F$10/0.02)*J116</f>
        <v>0</v>
      </c>
      <c r="S116" s="2">
        <f>IF(Calculator!$F$10/0.02&gt;1,1*K116,Calculator!$F$10/0.02)*K116</f>
        <v>0</v>
      </c>
    </row>
    <row r="117" spans="1:19" x14ac:dyDescent="0.25">
      <c r="A117">
        <v>121</v>
      </c>
      <c r="B117" t="s">
        <v>116</v>
      </c>
      <c r="C117">
        <v>12992.6</v>
      </c>
      <c r="D117" s="1">
        <v>2716043</v>
      </c>
      <c r="E117">
        <v>0.2462</v>
      </c>
      <c r="F117" s="1">
        <f t="shared" si="12"/>
        <v>3603134.7837622711</v>
      </c>
      <c r="G117" s="2">
        <f t="shared" si="13"/>
        <v>887091.78376227105</v>
      </c>
      <c r="H117" s="2">
        <f t="shared" si="14"/>
        <v>1744781.3704496787</v>
      </c>
      <c r="I117" s="2">
        <f t="shared" si="15"/>
        <v>569866.24224557029</v>
      </c>
      <c r="J117" s="2">
        <f t="shared" si="16"/>
        <v>971261.62955032114</v>
      </c>
      <c r="K117" s="2">
        <f t="shared" si="17"/>
        <v>317225.54151670076</v>
      </c>
      <c r="L117" s="2">
        <f t="shared" si="18"/>
        <v>728446.222162741</v>
      </c>
      <c r="M117" s="2">
        <f t="shared" si="19"/>
        <v>237919.1561375256</v>
      </c>
      <c r="N117" s="2">
        <f t="shared" si="20"/>
        <v>485630.81477516057</v>
      </c>
      <c r="O117" s="2">
        <f t="shared" si="21"/>
        <v>158612.77075835038</v>
      </c>
      <c r="P117" s="2">
        <f t="shared" si="22"/>
        <v>242815.40738758029</v>
      </c>
      <c r="Q117" s="2">
        <f t="shared" si="23"/>
        <v>79306.38537917519</v>
      </c>
      <c r="R117" s="2">
        <f>IF(Calculator!$F$10/0.02&gt;1,1*J117,Calculator!$F$10/0.02)*J117</f>
        <v>0</v>
      </c>
      <c r="S117" s="2">
        <f>IF(Calculator!$F$10/0.02&gt;1,1*K117,Calculator!$F$10/0.02)*K117</f>
        <v>0</v>
      </c>
    </row>
    <row r="118" spans="1:19" x14ac:dyDescent="0.25">
      <c r="A118">
        <v>122</v>
      </c>
      <c r="B118" t="s">
        <v>117</v>
      </c>
      <c r="C118">
        <v>1600.3</v>
      </c>
      <c r="D118" s="1">
        <v>351971</v>
      </c>
      <c r="E118">
        <v>0.2429</v>
      </c>
      <c r="F118" s="1">
        <f t="shared" si="12"/>
        <v>464893.67322678643</v>
      </c>
      <c r="G118" s="2">
        <f t="shared" si="13"/>
        <v>112922.67322678643</v>
      </c>
      <c r="H118" s="2">
        <f t="shared" si="14"/>
        <v>226105.56745182013</v>
      </c>
      <c r="I118" s="2">
        <f t="shared" si="15"/>
        <v>72541.331837336038</v>
      </c>
      <c r="J118" s="2">
        <f t="shared" si="16"/>
        <v>125865.43254817986</v>
      </c>
      <c r="K118" s="2">
        <f t="shared" si="17"/>
        <v>40381.34138945039</v>
      </c>
      <c r="L118" s="2">
        <f t="shared" si="18"/>
        <v>94399.07441113492</v>
      </c>
      <c r="M118" s="2">
        <f t="shared" si="19"/>
        <v>30286.006042087796</v>
      </c>
      <c r="N118" s="2">
        <f t="shared" si="20"/>
        <v>62932.716274089929</v>
      </c>
      <c r="O118" s="2">
        <f t="shared" si="21"/>
        <v>20190.670694725195</v>
      </c>
      <c r="P118" s="2">
        <f t="shared" si="22"/>
        <v>31466.358137044965</v>
      </c>
      <c r="Q118" s="2">
        <f t="shared" si="23"/>
        <v>10095.335347362598</v>
      </c>
      <c r="R118" s="2">
        <f>IF(Calculator!$F$10/0.02&gt;1,1*J118,Calculator!$F$10/0.02)*J118</f>
        <v>0</v>
      </c>
      <c r="S118" s="2">
        <f>IF(Calculator!$F$10/0.02&gt;1,1*K118,Calculator!$F$10/0.02)*K118</f>
        <v>0</v>
      </c>
    </row>
    <row r="119" spans="1:19" x14ac:dyDescent="0.25">
      <c r="A119">
        <v>123</v>
      </c>
      <c r="B119" t="s">
        <v>118</v>
      </c>
      <c r="C119">
        <v>23208.45</v>
      </c>
      <c r="D119" s="1">
        <v>3802941</v>
      </c>
      <c r="E119">
        <v>0.49249999999999999</v>
      </c>
      <c r="F119" s="1">
        <f t="shared" si="12"/>
        <v>7493479.8029556638</v>
      </c>
      <c r="G119" s="2">
        <f t="shared" si="13"/>
        <v>3690538.8029556638</v>
      </c>
      <c r="H119" s="2">
        <f t="shared" si="14"/>
        <v>2443002.7837259099</v>
      </c>
      <c r="I119" s="2">
        <f t="shared" si="15"/>
        <v>2370795.8048965717</v>
      </c>
      <c r="J119" s="2">
        <f t="shared" si="16"/>
        <v>1359938.2162740899</v>
      </c>
      <c r="K119" s="2">
        <f t="shared" si="17"/>
        <v>1319742.9980590916</v>
      </c>
      <c r="L119" s="2">
        <f t="shared" si="18"/>
        <v>1019953.6622055676</v>
      </c>
      <c r="M119" s="2">
        <f t="shared" si="19"/>
        <v>989807.24854431895</v>
      </c>
      <c r="N119" s="2">
        <f t="shared" si="20"/>
        <v>679969.10813704494</v>
      </c>
      <c r="O119" s="2">
        <f t="shared" si="21"/>
        <v>659871.49902954581</v>
      </c>
      <c r="P119" s="2">
        <f t="shared" si="22"/>
        <v>339984.55406852247</v>
      </c>
      <c r="Q119" s="2">
        <f t="shared" si="23"/>
        <v>329935.74951477291</v>
      </c>
      <c r="R119" s="2">
        <f>IF(Calculator!$F$10/0.02&gt;1,1*J119,Calculator!$F$10/0.02)*J119</f>
        <v>0</v>
      </c>
      <c r="S119" s="2">
        <f>IF(Calculator!$F$10/0.02&gt;1,1*K119,Calculator!$F$10/0.02)*K119</f>
        <v>0</v>
      </c>
    </row>
    <row r="120" spans="1:19" x14ac:dyDescent="0.25">
      <c r="A120">
        <v>124</v>
      </c>
      <c r="B120" t="s">
        <v>119</v>
      </c>
      <c r="C120">
        <v>12917.6</v>
      </c>
      <c r="D120" s="1">
        <v>2458072</v>
      </c>
      <c r="E120">
        <v>0.34160000000000001</v>
      </c>
      <c r="F120" s="1">
        <f t="shared" si="12"/>
        <v>3733402.1871202919</v>
      </c>
      <c r="G120" s="2">
        <f t="shared" si="13"/>
        <v>1275330.1871202919</v>
      </c>
      <c r="H120" s="2">
        <f t="shared" si="14"/>
        <v>1579061.2419700213</v>
      </c>
      <c r="I120" s="2">
        <f t="shared" si="15"/>
        <v>819269.9274862688</v>
      </c>
      <c r="J120" s="2">
        <f t="shared" si="16"/>
        <v>879010.75802997849</v>
      </c>
      <c r="K120" s="2">
        <f t="shared" si="17"/>
        <v>456060.25963402295</v>
      </c>
      <c r="L120" s="2">
        <f t="shared" si="18"/>
        <v>659258.06852248404</v>
      </c>
      <c r="M120" s="2">
        <f t="shared" si="19"/>
        <v>342045.1947255173</v>
      </c>
      <c r="N120" s="2">
        <f t="shared" si="20"/>
        <v>439505.37901498924</v>
      </c>
      <c r="O120" s="2">
        <f t="shared" si="21"/>
        <v>228030.12981701148</v>
      </c>
      <c r="P120" s="2">
        <f t="shared" si="22"/>
        <v>219752.68950749462</v>
      </c>
      <c r="Q120" s="2">
        <f t="shared" si="23"/>
        <v>114015.06490850574</v>
      </c>
      <c r="R120" s="2">
        <f>IF(Calculator!$F$10/0.02&gt;1,1*J120,Calculator!$F$10/0.02)*J120</f>
        <v>0</v>
      </c>
      <c r="S120" s="2">
        <f>IF(Calculator!$F$10/0.02&gt;1,1*K120,Calculator!$F$10/0.02)*K120</f>
        <v>0</v>
      </c>
    </row>
    <row r="121" spans="1:19" x14ac:dyDescent="0.25">
      <c r="A121">
        <v>126</v>
      </c>
      <c r="B121" t="s">
        <v>120</v>
      </c>
      <c r="C121">
        <v>2588.65</v>
      </c>
      <c r="D121" s="1">
        <v>457334</v>
      </c>
      <c r="E121">
        <v>0.38669999999999999</v>
      </c>
      <c r="F121" s="1">
        <f t="shared" si="12"/>
        <v>745693.78770585358</v>
      </c>
      <c r="G121" s="2">
        <f t="shared" si="13"/>
        <v>288359.78770585358</v>
      </c>
      <c r="H121" s="2">
        <f t="shared" si="14"/>
        <v>293790.57815845823</v>
      </c>
      <c r="I121" s="2">
        <f t="shared" si="15"/>
        <v>185241.83364401729</v>
      </c>
      <c r="J121" s="2">
        <f t="shared" si="16"/>
        <v>163543.42184154174</v>
      </c>
      <c r="K121" s="2">
        <f t="shared" si="17"/>
        <v>103117.95406183628</v>
      </c>
      <c r="L121" s="2">
        <f t="shared" si="18"/>
        <v>122657.56638115633</v>
      </c>
      <c r="M121" s="2">
        <f t="shared" si="19"/>
        <v>77338.465546377221</v>
      </c>
      <c r="N121" s="2">
        <f t="shared" si="20"/>
        <v>81771.710920770871</v>
      </c>
      <c r="O121" s="2">
        <f t="shared" si="21"/>
        <v>51558.97703091814</v>
      </c>
      <c r="P121" s="2">
        <f t="shared" si="22"/>
        <v>40885.855460385435</v>
      </c>
      <c r="Q121" s="2">
        <f t="shared" si="23"/>
        <v>25779.48851545907</v>
      </c>
      <c r="R121" s="2">
        <f>IF(Calculator!$F$10/0.02&gt;1,1*J121,Calculator!$F$10/0.02)*J121</f>
        <v>0</v>
      </c>
      <c r="S121" s="2">
        <f>IF(Calculator!$F$10/0.02&gt;1,1*K121,Calculator!$F$10/0.02)*K121</f>
        <v>0</v>
      </c>
    </row>
    <row r="122" spans="1:19" x14ac:dyDescent="0.25">
      <c r="A122">
        <v>127</v>
      </c>
      <c r="B122" t="s">
        <v>121</v>
      </c>
      <c r="C122">
        <v>13616.4</v>
      </c>
      <c r="D122" s="1">
        <v>2512797</v>
      </c>
      <c r="E122">
        <v>0.34200000000000003</v>
      </c>
      <c r="F122" s="1">
        <f t="shared" si="12"/>
        <v>3818840.4255319154</v>
      </c>
      <c r="G122" s="2">
        <f t="shared" si="13"/>
        <v>1306043.4255319154</v>
      </c>
      <c r="H122" s="2">
        <f t="shared" si="14"/>
        <v>1614216.488222698</v>
      </c>
      <c r="I122" s="2">
        <f t="shared" si="15"/>
        <v>839000.05922821118</v>
      </c>
      <c r="J122" s="2">
        <f t="shared" si="16"/>
        <v>898580.5117773019</v>
      </c>
      <c r="K122" s="2">
        <f t="shared" si="17"/>
        <v>467043.36630370421</v>
      </c>
      <c r="L122" s="2">
        <f t="shared" si="18"/>
        <v>673935.38383297645</v>
      </c>
      <c r="M122" s="2">
        <f t="shared" si="19"/>
        <v>350282.52472777822</v>
      </c>
      <c r="N122" s="2">
        <f t="shared" si="20"/>
        <v>449290.25588865095</v>
      </c>
      <c r="O122" s="2">
        <f t="shared" si="21"/>
        <v>233521.68315185211</v>
      </c>
      <c r="P122" s="2">
        <f t="shared" si="22"/>
        <v>224645.12794432548</v>
      </c>
      <c r="Q122" s="2">
        <f t="shared" si="23"/>
        <v>116760.84157592605</v>
      </c>
      <c r="R122" s="2">
        <f>IF(Calculator!$F$10/0.02&gt;1,1*J122,Calculator!$F$10/0.02)*J122</f>
        <v>0</v>
      </c>
      <c r="S122" s="2">
        <f>IF(Calculator!$F$10/0.02&gt;1,1*K122,Calculator!$F$10/0.02)*K122</f>
        <v>0</v>
      </c>
    </row>
    <row r="123" spans="1:19" x14ac:dyDescent="0.25">
      <c r="A123">
        <v>128</v>
      </c>
      <c r="B123" t="s">
        <v>122</v>
      </c>
      <c r="C123">
        <v>66113.8</v>
      </c>
      <c r="D123" s="1">
        <v>10506769</v>
      </c>
      <c r="E123">
        <v>0.40460000000000002</v>
      </c>
      <c r="F123" s="1">
        <f t="shared" si="12"/>
        <v>17646572.052401748</v>
      </c>
      <c r="G123" s="2">
        <f t="shared" si="13"/>
        <v>7139803.0524017476</v>
      </c>
      <c r="H123" s="2">
        <f t="shared" si="14"/>
        <v>6749530.4068522481</v>
      </c>
      <c r="I123" s="2">
        <f t="shared" si="15"/>
        <v>4586597.2499368824</v>
      </c>
      <c r="J123" s="2">
        <f t="shared" si="16"/>
        <v>3757238.5931477514</v>
      </c>
      <c r="K123" s="2">
        <f t="shared" si="17"/>
        <v>2553205.8024648647</v>
      </c>
      <c r="L123" s="2">
        <f t="shared" si="18"/>
        <v>2817928.9448608141</v>
      </c>
      <c r="M123" s="2">
        <f t="shared" si="19"/>
        <v>1914904.3518486489</v>
      </c>
      <c r="N123" s="2">
        <f t="shared" si="20"/>
        <v>1878619.2965738757</v>
      </c>
      <c r="O123" s="2">
        <f t="shared" si="21"/>
        <v>1276602.9012324323</v>
      </c>
      <c r="P123" s="2">
        <f t="shared" si="22"/>
        <v>939309.64828693785</v>
      </c>
      <c r="Q123" s="2">
        <f t="shared" si="23"/>
        <v>638301.45061621617</v>
      </c>
      <c r="R123" s="2">
        <f>IF(Calculator!$F$10/0.02&gt;1,1*J123,Calculator!$F$10/0.02)*J123</f>
        <v>0</v>
      </c>
      <c r="S123" s="2">
        <f>IF(Calculator!$F$10/0.02&gt;1,1*K123,Calculator!$F$10/0.02)*K123</f>
        <v>0</v>
      </c>
    </row>
    <row r="124" spans="1:19" x14ac:dyDescent="0.25">
      <c r="A124">
        <v>130</v>
      </c>
      <c r="B124" t="s">
        <v>123</v>
      </c>
      <c r="C124">
        <v>2816.65</v>
      </c>
      <c r="D124" s="1">
        <v>495019</v>
      </c>
      <c r="E124">
        <v>0.35780000000000001</v>
      </c>
      <c r="F124" s="1">
        <f t="shared" si="12"/>
        <v>770817.50233572093</v>
      </c>
      <c r="G124" s="2">
        <f t="shared" si="13"/>
        <v>275798.50233572093</v>
      </c>
      <c r="H124" s="2">
        <f t="shared" si="14"/>
        <v>317999.35760171304</v>
      </c>
      <c r="I124" s="2">
        <f t="shared" si="15"/>
        <v>177172.48544050593</v>
      </c>
      <c r="J124" s="2">
        <f t="shared" si="16"/>
        <v>177019.64239828693</v>
      </c>
      <c r="K124" s="2">
        <f t="shared" si="17"/>
        <v>98626.016895214969</v>
      </c>
      <c r="L124" s="2">
        <f t="shared" si="18"/>
        <v>132764.73179871522</v>
      </c>
      <c r="M124" s="2">
        <f t="shared" si="19"/>
        <v>73969.512671411241</v>
      </c>
      <c r="N124" s="2">
        <f t="shared" si="20"/>
        <v>88509.821199143465</v>
      </c>
      <c r="O124" s="2">
        <f t="shared" si="21"/>
        <v>49313.008447607484</v>
      </c>
      <c r="P124" s="2">
        <f t="shared" si="22"/>
        <v>44254.910599571733</v>
      </c>
      <c r="Q124" s="2">
        <f t="shared" si="23"/>
        <v>24656.504223803742</v>
      </c>
      <c r="R124" s="2">
        <f>IF(Calculator!$F$10/0.02&gt;1,1*J124,Calculator!$F$10/0.02)*J124</f>
        <v>0</v>
      </c>
      <c r="S124" s="2">
        <f>IF(Calculator!$F$10/0.02&gt;1,1*K124,Calculator!$F$10/0.02)*K124</f>
        <v>0</v>
      </c>
    </row>
    <row r="125" spans="1:19" x14ac:dyDescent="0.25">
      <c r="A125">
        <v>131</v>
      </c>
      <c r="B125" t="s">
        <v>124</v>
      </c>
      <c r="C125">
        <v>1098.3499999999999</v>
      </c>
      <c r="D125" s="1">
        <v>71126</v>
      </c>
      <c r="E125">
        <v>0.77029999999999998</v>
      </c>
      <c r="F125" s="1">
        <f t="shared" si="12"/>
        <v>309647.36612973444</v>
      </c>
      <c r="G125" s="2">
        <f t="shared" si="13"/>
        <v>238521.36612973444</v>
      </c>
      <c r="H125" s="2">
        <f t="shared" si="14"/>
        <v>45691.220556745182</v>
      </c>
      <c r="I125" s="2">
        <f t="shared" si="15"/>
        <v>153225.7169998294</v>
      </c>
      <c r="J125" s="2">
        <f t="shared" si="16"/>
        <v>25434.779443254818</v>
      </c>
      <c r="K125" s="2">
        <f t="shared" si="17"/>
        <v>85295.649129905025</v>
      </c>
      <c r="L125" s="2">
        <f t="shared" si="18"/>
        <v>19076.084582441115</v>
      </c>
      <c r="M125" s="2">
        <f t="shared" si="19"/>
        <v>63971.73684742878</v>
      </c>
      <c r="N125" s="2">
        <f t="shared" si="20"/>
        <v>12717.389721627409</v>
      </c>
      <c r="O125" s="2">
        <f t="shared" si="21"/>
        <v>42647.824564952512</v>
      </c>
      <c r="P125" s="2">
        <f t="shared" si="22"/>
        <v>6358.6948608137045</v>
      </c>
      <c r="Q125" s="2">
        <f t="shared" si="23"/>
        <v>21323.912282476256</v>
      </c>
      <c r="R125" s="2">
        <f>IF(Calculator!$F$10/0.02&gt;1,1*J125,Calculator!$F$10/0.02)*J125</f>
        <v>0</v>
      </c>
      <c r="S125" s="2">
        <f>IF(Calculator!$F$10/0.02&gt;1,1*K125,Calculator!$F$10/0.02)*K125</f>
        <v>0</v>
      </c>
    </row>
    <row r="126" spans="1:19" x14ac:dyDescent="0.25">
      <c r="A126">
        <v>132</v>
      </c>
      <c r="B126" t="s">
        <v>125</v>
      </c>
      <c r="C126">
        <v>4126.8</v>
      </c>
      <c r="D126" s="1">
        <v>718178</v>
      </c>
      <c r="E126">
        <v>0.4244</v>
      </c>
      <c r="F126" s="1">
        <f t="shared" si="12"/>
        <v>1247703.2661570534</v>
      </c>
      <c r="G126" s="2">
        <f t="shared" si="13"/>
        <v>529525.26615705341</v>
      </c>
      <c r="H126" s="2">
        <f t="shared" si="14"/>
        <v>461356.31691648817</v>
      </c>
      <c r="I126" s="2">
        <f t="shared" si="15"/>
        <v>340166.12386962742</v>
      </c>
      <c r="J126" s="2">
        <f t="shared" si="16"/>
        <v>256821.68308351177</v>
      </c>
      <c r="K126" s="2">
        <f t="shared" si="17"/>
        <v>189359.14228742593</v>
      </c>
      <c r="L126" s="2">
        <f t="shared" si="18"/>
        <v>192616.26231263386</v>
      </c>
      <c r="M126" s="2">
        <f t="shared" si="19"/>
        <v>142019.35671556948</v>
      </c>
      <c r="N126" s="2">
        <f t="shared" si="20"/>
        <v>128410.84154175589</v>
      </c>
      <c r="O126" s="2">
        <f t="shared" si="21"/>
        <v>94679.571143712965</v>
      </c>
      <c r="P126" s="2">
        <f t="shared" si="22"/>
        <v>64205.420770877943</v>
      </c>
      <c r="Q126" s="2">
        <f t="shared" si="23"/>
        <v>47339.785571856482</v>
      </c>
      <c r="R126" s="2">
        <f>IF(Calculator!$F$10/0.02&gt;1,1*J126,Calculator!$F$10/0.02)*J126</f>
        <v>0</v>
      </c>
      <c r="S126" s="2">
        <f>IF(Calculator!$F$10/0.02&gt;1,1*K126,Calculator!$F$10/0.02)*K126</f>
        <v>0</v>
      </c>
    </row>
    <row r="127" spans="1:19" x14ac:dyDescent="0.25">
      <c r="A127">
        <v>134</v>
      </c>
      <c r="B127" t="s">
        <v>126</v>
      </c>
      <c r="C127">
        <v>2976.3</v>
      </c>
      <c r="D127" s="1">
        <v>193110</v>
      </c>
      <c r="E127">
        <v>0.8</v>
      </c>
      <c r="F127" s="1">
        <f t="shared" si="12"/>
        <v>965550.00000000023</v>
      </c>
      <c r="G127" s="2">
        <f t="shared" si="13"/>
        <v>772440.00000000023</v>
      </c>
      <c r="H127" s="2">
        <f t="shared" si="14"/>
        <v>124053.53319057815</v>
      </c>
      <c r="I127" s="2">
        <f t="shared" si="15"/>
        <v>496214.13276231277</v>
      </c>
      <c r="J127" s="2">
        <f t="shared" si="16"/>
        <v>69056.466809421836</v>
      </c>
      <c r="K127" s="2">
        <f t="shared" si="17"/>
        <v>276225.86723768746</v>
      </c>
      <c r="L127" s="2">
        <f t="shared" si="18"/>
        <v>51792.350107066384</v>
      </c>
      <c r="M127" s="2">
        <f t="shared" si="19"/>
        <v>207169.4004282656</v>
      </c>
      <c r="N127" s="2">
        <f t="shared" si="20"/>
        <v>34528.233404710918</v>
      </c>
      <c r="O127" s="2">
        <f t="shared" si="21"/>
        <v>138112.93361884373</v>
      </c>
      <c r="P127" s="2">
        <f t="shared" si="22"/>
        <v>17264.116702355459</v>
      </c>
      <c r="Q127" s="2">
        <f t="shared" si="23"/>
        <v>69056.466809421865</v>
      </c>
      <c r="R127" s="2">
        <f>IF(Calculator!$F$10/0.02&gt;1,1*J127,Calculator!$F$10/0.02)*J127</f>
        <v>0</v>
      </c>
      <c r="S127" s="2">
        <f>IF(Calculator!$F$10/0.02&gt;1,1*K127,Calculator!$F$10/0.02)*K127</f>
        <v>0</v>
      </c>
    </row>
    <row r="128" spans="1:19" x14ac:dyDescent="0.25">
      <c r="A128">
        <v>135</v>
      </c>
      <c r="B128" t="s">
        <v>127</v>
      </c>
      <c r="C128">
        <v>984.85</v>
      </c>
      <c r="D128" s="1">
        <v>222640</v>
      </c>
      <c r="E128">
        <v>0.29520000000000002</v>
      </c>
      <c r="F128" s="1">
        <f t="shared" si="12"/>
        <v>315891.03291713964</v>
      </c>
      <c r="G128" s="2">
        <f t="shared" si="13"/>
        <v>93251.032917139644</v>
      </c>
      <c r="H128" s="2">
        <f t="shared" si="14"/>
        <v>143023.55460385437</v>
      </c>
      <c r="I128" s="2">
        <f t="shared" si="15"/>
        <v>59904.303801160371</v>
      </c>
      <c r="J128" s="2">
        <f t="shared" si="16"/>
        <v>79616.445396145602</v>
      </c>
      <c r="K128" s="2">
        <f t="shared" si="17"/>
        <v>33346.729115979273</v>
      </c>
      <c r="L128" s="2">
        <f t="shared" si="18"/>
        <v>59712.334047109216</v>
      </c>
      <c r="M128" s="2">
        <f t="shared" si="19"/>
        <v>25010.046836984457</v>
      </c>
      <c r="N128" s="2">
        <f t="shared" si="20"/>
        <v>39808.222698072801</v>
      </c>
      <c r="O128" s="2">
        <f t="shared" si="21"/>
        <v>16673.364557989637</v>
      </c>
      <c r="P128" s="2">
        <f t="shared" si="22"/>
        <v>19904.1113490364</v>
      </c>
      <c r="Q128" s="2">
        <f t="shared" si="23"/>
        <v>8336.6822789948183</v>
      </c>
      <c r="R128" s="2">
        <f>IF(Calculator!$F$10/0.02&gt;1,1*J128,Calculator!$F$10/0.02)*J128</f>
        <v>0</v>
      </c>
      <c r="S128" s="2">
        <f>IF(Calculator!$F$10/0.02&gt;1,1*K128,Calculator!$F$10/0.02)*K128</f>
        <v>0</v>
      </c>
    </row>
    <row r="129" spans="1:19" x14ac:dyDescent="0.25">
      <c r="A129">
        <v>136</v>
      </c>
      <c r="B129" t="s">
        <v>128</v>
      </c>
      <c r="C129">
        <v>40155.599999999999</v>
      </c>
      <c r="D129" s="1">
        <v>7437603</v>
      </c>
      <c r="E129">
        <v>0.34760000000000002</v>
      </c>
      <c r="F129" s="1">
        <f t="shared" si="12"/>
        <v>11400372.470876763</v>
      </c>
      <c r="G129" s="2">
        <f t="shared" si="13"/>
        <v>3962769.4708767626</v>
      </c>
      <c r="H129" s="2">
        <f t="shared" si="14"/>
        <v>4777903.4261241965</v>
      </c>
      <c r="I129" s="2">
        <f t="shared" si="15"/>
        <v>2545676.3196210465</v>
      </c>
      <c r="J129" s="2">
        <f t="shared" si="16"/>
        <v>2659699.573875803</v>
      </c>
      <c r="K129" s="2">
        <f t="shared" si="17"/>
        <v>1417093.1512557159</v>
      </c>
      <c r="L129" s="2">
        <f t="shared" si="18"/>
        <v>1994774.6804068524</v>
      </c>
      <c r="M129" s="2">
        <f t="shared" si="19"/>
        <v>1062819.8634417872</v>
      </c>
      <c r="N129" s="2">
        <f t="shared" si="20"/>
        <v>1329849.7869379015</v>
      </c>
      <c r="O129" s="2">
        <f t="shared" si="21"/>
        <v>708546.57562785794</v>
      </c>
      <c r="P129" s="2">
        <f t="shared" si="22"/>
        <v>664924.89346895076</v>
      </c>
      <c r="Q129" s="2">
        <f t="shared" si="23"/>
        <v>354273.28781392897</v>
      </c>
      <c r="R129" s="2">
        <f>IF(Calculator!$F$10/0.02&gt;1,1*J129,Calculator!$F$10/0.02)*J129</f>
        <v>0</v>
      </c>
      <c r="S129" s="2">
        <f>IF(Calculator!$F$10/0.02&gt;1,1*K129,Calculator!$F$10/0.02)*K129</f>
        <v>0</v>
      </c>
    </row>
    <row r="130" spans="1:19" x14ac:dyDescent="0.25">
      <c r="A130">
        <v>137</v>
      </c>
      <c r="B130" t="s">
        <v>129</v>
      </c>
      <c r="C130">
        <v>680.15</v>
      </c>
      <c r="D130" s="1">
        <v>118375</v>
      </c>
      <c r="E130">
        <v>0.41720000000000002</v>
      </c>
      <c r="F130" s="1">
        <f t="shared" si="12"/>
        <v>203114.2759094029</v>
      </c>
      <c r="G130" s="2">
        <f t="shared" si="13"/>
        <v>84739.275909402902</v>
      </c>
      <c r="H130" s="2">
        <f t="shared" si="14"/>
        <v>76043.897216274083</v>
      </c>
      <c r="I130" s="2">
        <f t="shared" si="15"/>
        <v>54436.365680558607</v>
      </c>
      <c r="J130" s="2">
        <f t="shared" si="16"/>
        <v>42331.10278372591</v>
      </c>
      <c r="K130" s="2">
        <f t="shared" si="17"/>
        <v>30302.910228844292</v>
      </c>
      <c r="L130" s="2">
        <f t="shared" si="18"/>
        <v>31748.327087794434</v>
      </c>
      <c r="M130" s="2">
        <f t="shared" si="19"/>
        <v>22727.182671633222</v>
      </c>
      <c r="N130" s="2">
        <f t="shared" si="20"/>
        <v>21165.551391862955</v>
      </c>
      <c r="O130" s="2">
        <f t="shared" si="21"/>
        <v>15151.455114422146</v>
      </c>
      <c r="P130" s="2">
        <f t="shared" si="22"/>
        <v>10582.775695931477</v>
      </c>
      <c r="Q130" s="2">
        <f t="shared" si="23"/>
        <v>7575.727557211073</v>
      </c>
      <c r="R130" s="2">
        <f>IF(Calculator!$F$10/0.02&gt;1,1*J130,Calculator!$F$10/0.02)*J130</f>
        <v>0</v>
      </c>
      <c r="S130" s="2">
        <f>IF(Calculator!$F$10/0.02&gt;1,1*K130,Calculator!$F$10/0.02)*K130</f>
        <v>0</v>
      </c>
    </row>
    <row r="131" spans="1:19" x14ac:dyDescent="0.25">
      <c r="A131">
        <v>138</v>
      </c>
      <c r="B131" t="s">
        <v>130</v>
      </c>
      <c r="C131">
        <v>907.7</v>
      </c>
      <c r="D131" s="1">
        <v>210352</v>
      </c>
      <c r="E131">
        <v>0.21679999999999999</v>
      </c>
      <c r="F131" s="1">
        <f t="shared" si="12"/>
        <v>268580.18386108271</v>
      </c>
      <c r="G131" s="2">
        <f t="shared" si="13"/>
        <v>58228.183861082711</v>
      </c>
      <c r="H131" s="2">
        <f t="shared" si="14"/>
        <v>135129.76445396146</v>
      </c>
      <c r="I131" s="2">
        <f t="shared" si="15"/>
        <v>37405.685563864696</v>
      </c>
      <c r="J131" s="2">
        <f t="shared" si="16"/>
        <v>75222.235546038544</v>
      </c>
      <c r="K131" s="2">
        <f t="shared" si="17"/>
        <v>20822.498297218011</v>
      </c>
      <c r="L131" s="2">
        <f t="shared" si="18"/>
        <v>56416.676659528915</v>
      </c>
      <c r="M131" s="2">
        <f t="shared" si="19"/>
        <v>15616.873722913513</v>
      </c>
      <c r="N131" s="2">
        <f t="shared" si="20"/>
        <v>37611.117773019272</v>
      </c>
      <c r="O131" s="2">
        <f t="shared" si="21"/>
        <v>10411.249148609006</v>
      </c>
      <c r="P131" s="2">
        <f t="shared" si="22"/>
        <v>18805.558886509636</v>
      </c>
      <c r="Q131" s="2">
        <f t="shared" si="23"/>
        <v>5205.6245743045029</v>
      </c>
      <c r="R131" s="2">
        <f>IF(Calculator!$F$10/0.02&gt;1,1*J131,Calculator!$F$10/0.02)*J131</f>
        <v>0</v>
      </c>
      <c r="S131" s="2">
        <f>IF(Calculator!$F$10/0.02&gt;1,1*K131,Calculator!$F$10/0.02)*K131</f>
        <v>0</v>
      </c>
    </row>
    <row r="132" spans="1:19" x14ac:dyDescent="0.25">
      <c r="A132">
        <v>139</v>
      </c>
      <c r="B132" t="s">
        <v>131</v>
      </c>
      <c r="C132">
        <v>3897.15</v>
      </c>
      <c r="D132" s="1">
        <v>651502</v>
      </c>
      <c r="E132">
        <v>0.3715</v>
      </c>
      <c r="F132" s="1">
        <f t="shared" ref="F132:F138" si="24">D132/(1-E132)</f>
        <v>1036598.2498011136</v>
      </c>
      <c r="G132" s="2">
        <f t="shared" ref="G132:G157" si="25">F132-D132</f>
        <v>385096.24980111362</v>
      </c>
      <c r="H132" s="2">
        <f t="shared" ref="H132:H157" si="26">(0.03/0.0467)*$D132</f>
        <v>418523.76873661671</v>
      </c>
      <c r="I132" s="2">
        <f t="shared" ref="I132:I157" si="27">(0.03/0.0467)*$G132</f>
        <v>247385.17117844557</v>
      </c>
      <c r="J132" s="2">
        <f t="shared" ref="J132:J157" si="28">(J$1/0.0467)*$D132</f>
        <v>232978.23126338329</v>
      </c>
      <c r="K132" s="2">
        <f t="shared" ref="K132:K157" si="29">(K$1/0.0467)*$G132</f>
        <v>137711.07862266802</v>
      </c>
      <c r="L132" s="2">
        <f t="shared" ref="L132:L157" si="30">(L$1/0.0467)*$D132</f>
        <v>174733.6734475375</v>
      </c>
      <c r="M132" s="2">
        <f t="shared" ref="M132:M157" si="31">(M$1/0.0467)*$G132</f>
        <v>103283.30896700104</v>
      </c>
      <c r="N132" s="2">
        <f t="shared" ref="N132:N157" si="32">(N$1/0.0467)*$D132</f>
        <v>116489.11563169165</v>
      </c>
      <c r="O132" s="2">
        <f t="shared" ref="O132:O157" si="33">(O$1/0.0467)*$G132</f>
        <v>68855.539311334011</v>
      </c>
      <c r="P132" s="2">
        <f t="shared" ref="P132:P157" si="34">(P$1/0.0467)*$D132</f>
        <v>58244.557815845823</v>
      </c>
      <c r="Q132" s="2">
        <f t="shared" ref="Q132:Q157" si="35">(Q$1/0.0467)*$G132</f>
        <v>34427.769655667005</v>
      </c>
      <c r="R132" s="2">
        <f>IF(Calculator!$F$10/0.02&gt;1,1*J132,Calculator!$F$10/0.02)*J132</f>
        <v>0</v>
      </c>
      <c r="S132" s="2">
        <f>IF(Calculator!$F$10/0.02&gt;1,1*K132,Calculator!$F$10/0.02)*K132</f>
        <v>0</v>
      </c>
    </row>
    <row r="133" spans="1:19" hidden="1" x14ac:dyDescent="0.25">
      <c r="A133">
        <v>140</v>
      </c>
      <c r="B133" t="s">
        <v>132</v>
      </c>
      <c r="C133">
        <v>0</v>
      </c>
      <c r="D133" s="1">
        <v>0</v>
      </c>
      <c r="E133">
        <v>0</v>
      </c>
      <c r="F133" s="1">
        <f t="shared" si="24"/>
        <v>0</v>
      </c>
      <c r="G133" s="2">
        <f t="shared" si="25"/>
        <v>0</v>
      </c>
      <c r="H133" s="2">
        <f t="shared" si="26"/>
        <v>0</v>
      </c>
      <c r="I133" s="2">
        <f t="shared" si="27"/>
        <v>0</v>
      </c>
      <c r="J133" s="2">
        <f t="shared" si="28"/>
        <v>0</v>
      </c>
      <c r="K133" s="2">
        <f t="shared" si="29"/>
        <v>0</v>
      </c>
      <c r="L133" s="2">
        <f t="shared" si="30"/>
        <v>0</v>
      </c>
      <c r="M133" s="2">
        <f t="shared" si="31"/>
        <v>0</v>
      </c>
      <c r="N133" s="2">
        <f t="shared" si="32"/>
        <v>0</v>
      </c>
      <c r="O133" s="2">
        <f t="shared" si="33"/>
        <v>0</v>
      </c>
      <c r="P133" s="2">
        <f t="shared" si="34"/>
        <v>0</v>
      </c>
      <c r="Q133" s="2">
        <f t="shared" si="35"/>
        <v>0</v>
      </c>
      <c r="R133" s="2">
        <f>IF(Calculator!$F$10/0.02&gt;1,1*J133,Calculator!$F$10/0.02)*J133</f>
        <v>0</v>
      </c>
      <c r="S133" s="2">
        <f>IF(Calculator!$F$10/0.02&gt;1,1*K133,Calculator!$F$10/0.02)*K133</f>
        <v>0</v>
      </c>
    </row>
    <row r="134" spans="1:19" x14ac:dyDescent="0.25">
      <c r="A134">
        <v>142</v>
      </c>
      <c r="B134" t="s">
        <v>133</v>
      </c>
      <c r="C134">
        <v>2118.5</v>
      </c>
      <c r="D134" s="1">
        <v>363223</v>
      </c>
      <c r="E134">
        <v>0.37419999999999998</v>
      </c>
      <c r="F134" s="1">
        <f t="shared" si="24"/>
        <v>580413.87024608499</v>
      </c>
      <c r="G134" s="2">
        <f t="shared" si="25"/>
        <v>217190.87024608499</v>
      </c>
      <c r="H134" s="2">
        <f t="shared" si="26"/>
        <v>233333.83297644538</v>
      </c>
      <c r="I134" s="2">
        <f t="shared" si="27"/>
        <v>139523.04298463702</v>
      </c>
      <c r="J134" s="2">
        <f t="shared" si="28"/>
        <v>129889.16702355459</v>
      </c>
      <c r="K134" s="2">
        <f t="shared" si="29"/>
        <v>77667.82726144795</v>
      </c>
      <c r="L134" s="2">
        <f t="shared" si="30"/>
        <v>97416.875267665964</v>
      </c>
      <c r="M134" s="2">
        <f t="shared" si="31"/>
        <v>58250.870446085966</v>
      </c>
      <c r="N134" s="2">
        <f t="shared" si="32"/>
        <v>64944.583511777295</v>
      </c>
      <c r="O134" s="2">
        <f t="shared" si="33"/>
        <v>38833.913630723975</v>
      </c>
      <c r="P134" s="2">
        <f t="shared" si="34"/>
        <v>32472.291755888647</v>
      </c>
      <c r="Q134" s="2">
        <f t="shared" si="35"/>
        <v>19416.956815361988</v>
      </c>
      <c r="R134" s="2">
        <f>IF(Calculator!$F$10/0.02&gt;1,1*J134,Calculator!$F$10/0.02)*J134</f>
        <v>0</v>
      </c>
      <c r="S134" s="2">
        <f>IF(Calculator!$F$10/0.02&gt;1,1*K134,Calculator!$F$10/0.02)*K134</f>
        <v>0</v>
      </c>
    </row>
    <row r="135" spans="1:19" x14ac:dyDescent="0.25">
      <c r="A135">
        <v>143</v>
      </c>
      <c r="B135" t="s">
        <v>134</v>
      </c>
      <c r="C135">
        <v>7404.55</v>
      </c>
      <c r="D135" s="1">
        <v>1490410</v>
      </c>
      <c r="E135">
        <v>0.35570000000000002</v>
      </c>
      <c r="F135" s="1">
        <f t="shared" si="24"/>
        <v>2313223.6535775261</v>
      </c>
      <c r="G135" s="2">
        <f t="shared" si="25"/>
        <v>822813.6535775261</v>
      </c>
      <c r="H135" s="2">
        <f t="shared" si="26"/>
        <v>957436.83083511773</v>
      </c>
      <c r="I135" s="2">
        <f t="shared" si="27"/>
        <v>528574.08152731869</v>
      </c>
      <c r="J135" s="2">
        <f t="shared" si="28"/>
        <v>532973.16916488216</v>
      </c>
      <c r="K135" s="2">
        <f t="shared" si="29"/>
        <v>294239.57205020741</v>
      </c>
      <c r="L135" s="2">
        <f t="shared" si="30"/>
        <v>399729.87687366171</v>
      </c>
      <c r="M135" s="2">
        <f t="shared" si="31"/>
        <v>220679.67903765559</v>
      </c>
      <c r="N135" s="2">
        <f t="shared" si="32"/>
        <v>266486.58458244108</v>
      </c>
      <c r="O135" s="2">
        <f t="shared" si="33"/>
        <v>147119.78602510371</v>
      </c>
      <c r="P135" s="2">
        <f t="shared" si="34"/>
        <v>133243.29229122054</v>
      </c>
      <c r="Q135" s="2">
        <f t="shared" si="35"/>
        <v>73559.893012551853</v>
      </c>
      <c r="R135" s="2">
        <f>IF(Calculator!$F$10/0.02&gt;1,1*J135,Calculator!$F$10/0.02)*J135</f>
        <v>0</v>
      </c>
      <c r="S135" s="2">
        <f>IF(Calculator!$F$10/0.02&gt;1,1*K135,Calculator!$F$10/0.02)*K135</f>
        <v>0</v>
      </c>
    </row>
    <row r="136" spans="1:19" x14ac:dyDescent="0.25">
      <c r="A136">
        <v>144</v>
      </c>
      <c r="B136" t="s">
        <v>135</v>
      </c>
      <c r="C136">
        <v>3630.05</v>
      </c>
      <c r="D136" s="1">
        <v>844033</v>
      </c>
      <c r="E136">
        <v>0.26750000000000002</v>
      </c>
      <c r="F136" s="1">
        <f t="shared" si="24"/>
        <v>1152263.4812286689</v>
      </c>
      <c r="G136" s="2">
        <f t="shared" si="25"/>
        <v>308230.48122866894</v>
      </c>
      <c r="H136" s="2">
        <f t="shared" si="26"/>
        <v>542205.35331905773</v>
      </c>
      <c r="I136" s="2">
        <f t="shared" si="27"/>
        <v>198006.73312334192</v>
      </c>
      <c r="J136" s="2">
        <f t="shared" si="28"/>
        <v>301827.64668094215</v>
      </c>
      <c r="K136" s="2">
        <f t="shared" si="29"/>
        <v>110223.748105327</v>
      </c>
      <c r="L136" s="2">
        <f t="shared" si="30"/>
        <v>226370.73501070667</v>
      </c>
      <c r="M136" s="2">
        <f t="shared" si="31"/>
        <v>82667.811078995263</v>
      </c>
      <c r="N136" s="2">
        <f t="shared" si="32"/>
        <v>150913.82334047108</v>
      </c>
      <c r="O136" s="2">
        <f t="shared" si="33"/>
        <v>55111.874052663501</v>
      </c>
      <c r="P136" s="2">
        <f t="shared" si="34"/>
        <v>75456.911670235539</v>
      </c>
      <c r="Q136" s="2">
        <f t="shared" si="35"/>
        <v>27555.937026331751</v>
      </c>
      <c r="R136" s="2">
        <f>IF(Calculator!$F$10/0.02&gt;1,1*J136,Calculator!$F$10/0.02)*J136</f>
        <v>0</v>
      </c>
      <c r="S136" s="2">
        <f>IF(Calculator!$F$10/0.02&gt;1,1*K136,Calculator!$F$10/0.02)*K136</f>
        <v>0</v>
      </c>
    </row>
    <row r="137" spans="1:19" x14ac:dyDescent="0.25">
      <c r="A137">
        <v>202</v>
      </c>
      <c r="B137" t="s">
        <v>136</v>
      </c>
      <c r="C137">
        <v>654.04999999999995</v>
      </c>
      <c r="D137" s="1">
        <v>146181</v>
      </c>
      <c r="E137">
        <v>0.36</v>
      </c>
      <c r="F137" s="1">
        <f t="shared" si="24"/>
        <v>228407.8125</v>
      </c>
      <c r="G137" s="2">
        <f t="shared" si="25"/>
        <v>82226.8125</v>
      </c>
      <c r="H137" s="2">
        <f t="shared" si="26"/>
        <v>93906.423982869368</v>
      </c>
      <c r="I137" s="2">
        <f t="shared" si="27"/>
        <v>52822.36349036402</v>
      </c>
      <c r="J137" s="2">
        <f t="shared" si="28"/>
        <v>52274.576017130617</v>
      </c>
      <c r="K137" s="2">
        <f t="shared" si="29"/>
        <v>29404.449009635973</v>
      </c>
      <c r="L137" s="2">
        <f t="shared" si="30"/>
        <v>39205.932012847967</v>
      </c>
      <c r="M137" s="2">
        <f t="shared" si="31"/>
        <v>22053.336757226982</v>
      </c>
      <c r="N137" s="2">
        <f t="shared" si="32"/>
        <v>26137.288008565309</v>
      </c>
      <c r="O137" s="2">
        <f t="shared" si="33"/>
        <v>14702.224504817987</v>
      </c>
      <c r="P137" s="2">
        <f t="shared" si="34"/>
        <v>13068.644004282654</v>
      </c>
      <c r="Q137" s="2">
        <f t="shared" si="35"/>
        <v>7351.1122524089933</v>
      </c>
      <c r="R137" s="2">
        <f>IF(Calculator!$F$10/0.02&gt;1,1*J137,Calculator!$F$10/0.02)*J137</f>
        <v>0</v>
      </c>
      <c r="S137" s="2">
        <f>IF(Calculator!$F$10/0.02&gt;1,1*K137,Calculator!$F$10/0.02)*K137</f>
        <v>0</v>
      </c>
    </row>
    <row r="138" spans="1:19" x14ac:dyDescent="0.25">
      <c r="A138" s="42">
        <v>207</v>
      </c>
      <c r="B138" s="42" t="s">
        <v>137</v>
      </c>
      <c r="C138" s="42">
        <v>809.75</v>
      </c>
      <c r="D138" s="6">
        <v>175426</v>
      </c>
      <c r="E138" s="42">
        <v>0.25540000000000002</v>
      </c>
      <c r="F138" s="6">
        <f t="shared" si="24"/>
        <v>235597.63631479992</v>
      </c>
      <c r="G138" s="43">
        <f t="shared" si="25"/>
        <v>60171.636314799922</v>
      </c>
      <c r="H138" s="43">
        <f t="shared" si="26"/>
        <v>112693.36188436831</v>
      </c>
      <c r="I138" s="43">
        <f t="shared" si="27"/>
        <v>38654.156090877892</v>
      </c>
      <c r="J138" s="43">
        <f t="shared" si="28"/>
        <v>62732.638115631686</v>
      </c>
      <c r="K138" s="43">
        <f t="shared" si="29"/>
        <v>21517.480223922026</v>
      </c>
      <c r="L138" s="43">
        <f t="shared" si="30"/>
        <v>47049.478586723773</v>
      </c>
      <c r="M138" s="43">
        <f t="shared" si="31"/>
        <v>16138.110167941522</v>
      </c>
      <c r="N138" s="43">
        <f t="shared" si="32"/>
        <v>31366.319057815843</v>
      </c>
      <c r="O138" s="43">
        <f t="shared" si="33"/>
        <v>10758.740111961013</v>
      </c>
      <c r="P138" s="43">
        <f t="shared" si="34"/>
        <v>15683.159528907921</v>
      </c>
      <c r="Q138" s="43">
        <f t="shared" si="35"/>
        <v>5379.3700559805065</v>
      </c>
      <c r="R138" s="43">
        <f>IF(Calculator!$F$10/0.02&gt;1,1*J138,Calculator!$F$10/0.02)*J138</f>
        <v>0</v>
      </c>
      <c r="S138" s="43">
        <f>IF(Calculator!$F$10/0.02&gt;1,1*K138,Calculator!$F$10/0.02)*K138</f>
        <v>0</v>
      </c>
    </row>
    <row r="139" spans="1:19" x14ac:dyDescent="0.25">
      <c r="A139" s="39">
        <v>260</v>
      </c>
      <c r="B139" s="40" t="s">
        <v>451</v>
      </c>
      <c r="C139" s="41">
        <v>137</v>
      </c>
      <c r="D139" s="1">
        <v>22270</v>
      </c>
      <c r="E139">
        <v>0.32390437956204376</v>
      </c>
      <c r="F139" s="1">
        <f>285*C139</f>
        <v>39045</v>
      </c>
      <c r="G139" s="2">
        <f t="shared" si="25"/>
        <v>16775</v>
      </c>
      <c r="H139" s="2">
        <f t="shared" si="26"/>
        <v>14306.209850107065</v>
      </c>
      <c r="I139" s="2">
        <f t="shared" si="27"/>
        <v>10776.231263383297</v>
      </c>
      <c r="J139" s="2">
        <f t="shared" si="28"/>
        <v>7963.7901498929332</v>
      </c>
      <c r="K139" s="2">
        <f t="shared" si="29"/>
        <v>5998.768736616702</v>
      </c>
      <c r="L139" s="2">
        <f t="shared" si="30"/>
        <v>5972.8426124197013</v>
      </c>
      <c r="M139" s="2">
        <f t="shared" si="31"/>
        <v>4499.0765524625276</v>
      </c>
      <c r="N139" s="2">
        <f t="shared" si="32"/>
        <v>3981.8950749464666</v>
      </c>
      <c r="O139" s="2">
        <f t="shared" si="33"/>
        <v>2999.384368308351</v>
      </c>
      <c r="P139" s="2">
        <f t="shared" si="34"/>
        <v>1990.9475374732333</v>
      </c>
      <c r="Q139" s="2">
        <f t="shared" si="35"/>
        <v>1499.6921841541755</v>
      </c>
      <c r="R139" s="2">
        <f>IF(Calculator!$F$10/0.02&gt;1,1*J139,Calculator!$F$10/0.02)*J139</f>
        <v>0</v>
      </c>
      <c r="S139" s="2">
        <f>IF(Calculator!$F$10/0.02&gt;1,1*K139,Calculator!$F$10/0.02)*K139</f>
        <v>0</v>
      </c>
    </row>
    <row r="140" spans="1:19" x14ac:dyDescent="0.25">
      <c r="A140" s="39">
        <v>261</v>
      </c>
      <c r="B140" s="40" t="s">
        <v>465</v>
      </c>
      <c r="C140" s="41">
        <v>116</v>
      </c>
      <c r="D140" s="1">
        <v>19235</v>
      </c>
      <c r="E140">
        <v>0.30388490292668785</v>
      </c>
      <c r="F140" s="1">
        <f t="shared" ref="F140:F157" si="36">285*C140</f>
        <v>33060</v>
      </c>
      <c r="G140" s="2">
        <f t="shared" si="25"/>
        <v>13825</v>
      </c>
      <c r="H140" s="2">
        <f t="shared" si="26"/>
        <v>12356.531049250534</v>
      </c>
      <c r="I140" s="2">
        <f t="shared" si="27"/>
        <v>8881.1563169164874</v>
      </c>
      <c r="J140" s="2">
        <f t="shared" si="28"/>
        <v>6878.4689507494641</v>
      </c>
      <c r="K140" s="2">
        <f t="shared" si="29"/>
        <v>4943.8436830835117</v>
      </c>
      <c r="L140" s="2">
        <f t="shared" si="30"/>
        <v>5158.8517130620994</v>
      </c>
      <c r="M140" s="2">
        <f t="shared" si="31"/>
        <v>3707.882762312634</v>
      </c>
      <c r="N140" s="2">
        <f t="shared" si="32"/>
        <v>3439.234475374732</v>
      </c>
      <c r="O140" s="2">
        <f t="shared" si="33"/>
        <v>2471.9218415417558</v>
      </c>
      <c r="P140" s="2">
        <f t="shared" si="34"/>
        <v>1719.617237687366</v>
      </c>
      <c r="Q140" s="2">
        <f t="shared" si="35"/>
        <v>1235.9609207708779</v>
      </c>
      <c r="R140" s="2">
        <f>IF(Calculator!$F$10/0.02&gt;1,1*J140,Calculator!$F$10/0.02)*J140</f>
        <v>0</v>
      </c>
      <c r="S140" s="2">
        <f>IF(Calculator!$F$10/0.02&gt;1,1*K140,Calculator!$F$10/0.02)*K140</f>
        <v>0</v>
      </c>
    </row>
    <row r="141" spans="1:19" x14ac:dyDescent="0.25">
      <c r="A141" s="39">
        <v>262</v>
      </c>
      <c r="B141" s="40" t="s">
        <v>454</v>
      </c>
      <c r="C141" s="41">
        <v>355</v>
      </c>
      <c r="D141" s="1">
        <v>65874</v>
      </c>
      <c r="E141">
        <v>0.35680816901408446</v>
      </c>
      <c r="F141" s="1">
        <f t="shared" si="36"/>
        <v>101175</v>
      </c>
      <c r="G141" s="2">
        <f t="shared" si="25"/>
        <v>35301</v>
      </c>
      <c r="H141" s="2">
        <f t="shared" si="26"/>
        <v>42317.344753747318</v>
      </c>
      <c r="I141" s="2">
        <f t="shared" si="27"/>
        <v>22677.301927194858</v>
      </c>
      <c r="J141" s="2">
        <f t="shared" si="28"/>
        <v>23556.655246252674</v>
      </c>
      <c r="K141" s="2">
        <f t="shared" si="29"/>
        <v>12623.698072805139</v>
      </c>
      <c r="L141" s="2">
        <f t="shared" si="30"/>
        <v>17667.491434689509</v>
      </c>
      <c r="M141" s="2">
        <f t="shared" si="31"/>
        <v>9467.7735546038548</v>
      </c>
      <c r="N141" s="2">
        <f t="shared" si="32"/>
        <v>11778.327623126337</v>
      </c>
      <c r="O141" s="2">
        <f t="shared" si="33"/>
        <v>6311.8490364025693</v>
      </c>
      <c r="P141" s="2">
        <f t="shared" si="34"/>
        <v>5889.1638115631686</v>
      </c>
      <c r="Q141" s="2">
        <f t="shared" si="35"/>
        <v>3155.9245182012846</v>
      </c>
      <c r="R141" s="2">
        <f>IF(Calculator!$F$10/0.02&gt;1,1*J141,Calculator!$F$10/0.02)*J141</f>
        <v>0</v>
      </c>
      <c r="S141" s="2">
        <f>IF(Calculator!$F$10/0.02&gt;1,1*K141,Calculator!$F$10/0.02)*K141</f>
        <v>0</v>
      </c>
    </row>
    <row r="142" spans="1:19" x14ac:dyDescent="0.25">
      <c r="A142" s="39">
        <v>263</v>
      </c>
      <c r="B142" s="40" t="s">
        <v>463</v>
      </c>
      <c r="C142" s="41">
        <v>267</v>
      </c>
      <c r="D142" s="1">
        <v>24816</v>
      </c>
      <c r="E142">
        <v>0.35565505617977528</v>
      </c>
      <c r="F142" s="1">
        <f t="shared" si="36"/>
        <v>76095</v>
      </c>
      <c r="G142" s="2">
        <f t="shared" si="25"/>
        <v>51279</v>
      </c>
      <c r="H142" s="2">
        <f t="shared" si="26"/>
        <v>15941.755888650963</v>
      </c>
      <c r="I142" s="2">
        <f t="shared" si="27"/>
        <v>32941.541755888647</v>
      </c>
      <c r="J142" s="2">
        <f t="shared" si="28"/>
        <v>8874.2441113490368</v>
      </c>
      <c r="K142" s="2">
        <f t="shared" si="29"/>
        <v>18337.458244111349</v>
      </c>
      <c r="L142" s="2">
        <f t="shared" si="30"/>
        <v>6655.683083511778</v>
      </c>
      <c r="M142" s="2">
        <f t="shared" si="31"/>
        <v>13753.093683083513</v>
      </c>
      <c r="N142" s="2">
        <f t="shared" si="32"/>
        <v>4437.1220556745184</v>
      </c>
      <c r="O142" s="2">
        <f t="shared" si="33"/>
        <v>9168.7291220556745</v>
      </c>
      <c r="P142" s="2">
        <f t="shared" si="34"/>
        <v>2218.5610278372592</v>
      </c>
      <c r="Q142" s="2">
        <f t="shared" si="35"/>
        <v>4584.3645610278372</v>
      </c>
      <c r="R142" s="2">
        <f>IF(Calculator!$F$10/0.02&gt;1,1*J142,Calculator!$F$10/0.02)*J142</f>
        <v>0</v>
      </c>
      <c r="S142" s="2">
        <f>IF(Calculator!$F$10/0.02&gt;1,1*K142,Calculator!$F$10/0.02)*K142</f>
        <v>0</v>
      </c>
    </row>
    <row r="143" spans="1:19" x14ac:dyDescent="0.25">
      <c r="A143" s="39">
        <v>264</v>
      </c>
      <c r="B143" s="40" t="s">
        <v>461</v>
      </c>
      <c r="C143" s="41">
        <v>179</v>
      </c>
      <c r="D143" s="1">
        <v>24962</v>
      </c>
      <c r="E143">
        <v>0.41996592178770953</v>
      </c>
      <c r="F143" s="1">
        <f t="shared" si="36"/>
        <v>51015</v>
      </c>
      <c r="G143" s="2">
        <f t="shared" si="25"/>
        <v>26053</v>
      </c>
      <c r="H143" s="2">
        <f t="shared" si="26"/>
        <v>16035.546038543896</v>
      </c>
      <c r="I143" s="2">
        <f t="shared" si="27"/>
        <v>16736.402569593145</v>
      </c>
      <c r="J143" s="2">
        <f t="shared" si="28"/>
        <v>8926.4539614561018</v>
      </c>
      <c r="K143" s="2">
        <f t="shared" si="29"/>
        <v>9316.5974304068513</v>
      </c>
      <c r="L143" s="2">
        <f t="shared" si="30"/>
        <v>6694.8404710920777</v>
      </c>
      <c r="M143" s="2">
        <f t="shared" si="31"/>
        <v>6987.4480728051403</v>
      </c>
      <c r="N143" s="2">
        <f t="shared" si="32"/>
        <v>4463.2269807280509</v>
      </c>
      <c r="O143" s="2">
        <f t="shared" si="33"/>
        <v>4658.2987152034257</v>
      </c>
      <c r="P143" s="2">
        <f t="shared" si="34"/>
        <v>2231.6134903640254</v>
      </c>
      <c r="Q143" s="2">
        <f t="shared" si="35"/>
        <v>2329.1493576017128</v>
      </c>
      <c r="R143" s="2">
        <f>IF(Calculator!$F$10/0.02&gt;1,1*J143,Calculator!$F$10/0.02)*J143</f>
        <v>0</v>
      </c>
      <c r="S143" s="2">
        <f>IF(Calculator!$F$10/0.02&gt;1,1*K143,Calculator!$F$10/0.02)*K143</f>
        <v>0</v>
      </c>
    </row>
    <row r="144" spans="1:19" x14ac:dyDescent="0.25">
      <c r="A144" s="39">
        <v>265</v>
      </c>
      <c r="B144" s="40" t="s">
        <v>464</v>
      </c>
      <c r="C144" s="41">
        <v>240</v>
      </c>
      <c r="D144" s="1">
        <v>36655</v>
      </c>
      <c r="E144">
        <v>0.36471874999999998</v>
      </c>
      <c r="F144" s="1">
        <f t="shared" si="36"/>
        <v>68400</v>
      </c>
      <c r="G144" s="2">
        <f t="shared" si="25"/>
        <v>31745</v>
      </c>
      <c r="H144" s="2">
        <f t="shared" si="26"/>
        <v>23547.109207708778</v>
      </c>
      <c r="I144" s="2">
        <f t="shared" si="27"/>
        <v>20392.933618843683</v>
      </c>
      <c r="J144" s="2">
        <f t="shared" si="28"/>
        <v>13107.89079229122</v>
      </c>
      <c r="K144" s="2">
        <f t="shared" si="29"/>
        <v>11352.066381156315</v>
      </c>
      <c r="L144" s="2">
        <f t="shared" si="30"/>
        <v>9830.9180942184157</v>
      </c>
      <c r="M144" s="2">
        <f t="shared" si="31"/>
        <v>8514.0497858672388</v>
      </c>
      <c r="N144" s="2">
        <f t="shared" si="32"/>
        <v>6553.9453961456102</v>
      </c>
      <c r="O144" s="2">
        <f t="shared" si="33"/>
        <v>5676.0331905781577</v>
      </c>
      <c r="P144" s="2">
        <f t="shared" si="34"/>
        <v>3276.9726980728051</v>
      </c>
      <c r="Q144" s="2">
        <f t="shared" si="35"/>
        <v>2838.0165952890789</v>
      </c>
      <c r="R144" s="2">
        <f>IF(Calculator!$F$10/0.02&gt;1,1*J144,Calculator!$F$10/0.02)*J144</f>
        <v>0</v>
      </c>
      <c r="S144" s="2">
        <f>IF(Calculator!$F$10/0.02&gt;1,1*K144,Calculator!$F$10/0.02)*K144</f>
        <v>0</v>
      </c>
    </row>
    <row r="145" spans="1:19" x14ac:dyDescent="0.25">
      <c r="A145" s="39">
        <v>266</v>
      </c>
      <c r="B145" s="40" t="s">
        <v>456</v>
      </c>
      <c r="C145" s="41">
        <v>184</v>
      </c>
      <c r="D145" s="1">
        <v>30794</v>
      </c>
      <c r="E145">
        <v>0.30388369565217388</v>
      </c>
      <c r="F145" s="1">
        <f t="shared" si="36"/>
        <v>52440</v>
      </c>
      <c r="G145" s="2">
        <f t="shared" si="25"/>
        <v>21646</v>
      </c>
      <c r="H145" s="2">
        <f t="shared" si="26"/>
        <v>19782.012847965736</v>
      </c>
      <c r="I145" s="2">
        <f t="shared" si="27"/>
        <v>13905.353319057815</v>
      </c>
      <c r="J145" s="2">
        <f t="shared" si="28"/>
        <v>11011.98715203426</v>
      </c>
      <c r="K145" s="2">
        <f t="shared" si="29"/>
        <v>7740.6466809421836</v>
      </c>
      <c r="L145" s="2">
        <f t="shared" si="30"/>
        <v>8258.9903640256962</v>
      </c>
      <c r="M145" s="2">
        <f t="shared" si="31"/>
        <v>5805.4850107066386</v>
      </c>
      <c r="N145" s="2">
        <f t="shared" si="32"/>
        <v>5505.9935760171302</v>
      </c>
      <c r="O145" s="2">
        <f t="shared" si="33"/>
        <v>3870.3233404710918</v>
      </c>
      <c r="P145" s="2">
        <f t="shared" si="34"/>
        <v>2752.9967880085651</v>
      </c>
      <c r="Q145" s="2">
        <f t="shared" si="35"/>
        <v>1935.1616702355459</v>
      </c>
      <c r="R145" s="2">
        <f>IF(Calculator!$F$10/0.02&gt;1,1*J145,Calculator!$F$10/0.02)*J145</f>
        <v>0</v>
      </c>
      <c r="S145" s="2">
        <f>IF(Calculator!$F$10/0.02&gt;1,1*K145,Calculator!$F$10/0.02)*K145</f>
        <v>0</v>
      </c>
    </row>
    <row r="146" spans="1:19" x14ac:dyDescent="0.25">
      <c r="A146" s="39">
        <v>267</v>
      </c>
      <c r="B146" s="40" t="s">
        <v>449</v>
      </c>
      <c r="C146" s="41">
        <v>368</v>
      </c>
      <c r="D146" s="1">
        <v>68184</v>
      </c>
      <c r="E146">
        <v>0.3577839673913043</v>
      </c>
      <c r="F146" s="1">
        <f t="shared" si="36"/>
        <v>104880</v>
      </c>
      <c r="G146" s="2">
        <f t="shared" si="25"/>
        <v>36696</v>
      </c>
      <c r="H146" s="2">
        <f t="shared" si="26"/>
        <v>43801.284796573877</v>
      </c>
      <c r="I146" s="2">
        <f t="shared" si="27"/>
        <v>23573.447537473232</v>
      </c>
      <c r="J146" s="2">
        <f t="shared" si="28"/>
        <v>24382.715203426123</v>
      </c>
      <c r="K146" s="2">
        <f t="shared" si="29"/>
        <v>13122.552462526766</v>
      </c>
      <c r="L146" s="2">
        <f t="shared" si="30"/>
        <v>18287.036402569596</v>
      </c>
      <c r="M146" s="2">
        <f t="shared" si="31"/>
        <v>9841.9143468950751</v>
      </c>
      <c r="N146" s="2">
        <f t="shared" si="32"/>
        <v>12191.357601713062</v>
      </c>
      <c r="O146" s="2">
        <f t="shared" si="33"/>
        <v>6561.2762312633831</v>
      </c>
      <c r="P146" s="2">
        <f t="shared" si="34"/>
        <v>6095.6788008565309</v>
      </c>
      <c r="Q146" s="2">
        <f t="shared" si="35"/>
        <v>3280.6381156316916</v>
      </c>
      <c r="R146" s="2">
        <f>IF(Calculator!$F$10/0.02&gt;1,1*J146,Calculator!$F$10/0.02)*J146</f>
        <v>0</v>
      </c>
      <c r="S146" s="2">
        <f>IF(Calculator!$F$10/0.02&gt;1,1*K146,Calculator!$F$10/0.02)*K146</f>
        <v>0</v>
      </c>
    </row>
    <row r="147" spans="1:19" x14ac:dyDescent="0.25">
      <c r="A147" s="39">
        <v>268</v>
      </c>
      <c r="B147" s="40" t="s">
        <v>448</v>
      </c>
      <c r="C147" s="41">
        <v>251</v>
      </c>
      <c r="D147" s="1">
        <v>44537</v>
      </c>
      <c r="E147">
        <v>0.26194063745019919</v>
      </c>
      <c r="F147" s="1">
        <f t="shared" si="36"/>
        <v>71535</v>
      </c>
      <c r="G147" s="2">
        <f t="shared" si="25"/>
        <v>26998</v>
      </c>
      <c r="H147" s="2">
        <f t="shared" si="26"/>
        <v>28610.492505353319</v>
      </c>
      <c r="I147" s="2">
        <f t="shared" si="27"/>
        <v>17343.468950749462</v>
      </c>
      <c r="J147" s="2">
        <f t="shared" si="28"/>
        <v>15926.507494646679</v>
      </c>
      <c r="K147" s="2">
        <f t="shared" si="29"/>
        <v>9654.5310492505341</v>
      </c>
      <c r="L147" s="2">
        <f t="shared" si="30"/>
        <v>11944.880620985012</v>
      </c>
      <c r="M147" s="2">
        <f t="shared" si="31"/>
        <v>7240.8982869379024</v>
      </c>
      <c r="N147" s="2">
        <f t="shared" si="32"/>
        <v>7963.2537473233397</v>
      </c>
      <c r="O147" s="2">
        <f t="shared" si="33"/>
        <v>4827.2655246252671</v>
      </c>
      <c r="P147" s="2">
        <f t="shared" si="34"/>
        <v>3981.6268736616698</v>
      </c>
      <c r="Q147" s="2">
        <f t="shared" si="35"/>
        <v>2413.6327623126335</v>
      </c>
      <c r="R147" s="2">
        <f>IF(Calculator!$F$10/0.02&gt;1,1*J147,Calculator!$F$10/0.02)*J147</f>
        <v>0</v>
      </c>
      <c r="S147" s="2">
        <f>IF(Calculator!$F$10/0.02&gt;1,1*K147,Calculator!$F$10/0.02)*K147</f>
        <v>0</v>
      </c>
    </row>
    <row r="148" spans="1:19" x14ac:dyDescent="0.25">
      <c r="A148" s="39">
        <v>269</v>
      </c>
      <c r="B148" s="40" t="s">
        <v>452</v>
      </c>
      <c r="C148" s="41">
        <v>245</v>
      </c>
      <c r="D148" s="1">
        <v>30593</v>
      </c>
      <c r="E148">
        <v>0.48061224489795917</v>
      </c>
      <c r="F148" s="1">
        <f t="shared" si="36"/>
        <v>69825</v>
      </c>
      <c r="G148" s="2">
        <f t="shared" si="25"/>
        <v>39232</v>
      </c>
      <c r="H148" s="2">
        <f t="shared" si="26"/>
        <v>19652.890792291219</v>
      </c>
      <c r="I148" s="2">
        <f t="shared" si="27"/>
        <v>25202.569593147749</v>
      </c>
      <c r="J148" s="2">
        <f t="shared" si="28"/>
        <v>10940.10920770878</v>
      </c>
      <c r="K148" s="2">
        <f t="shared" si="29"/>
        <v>14029.430406852247</v>
      </c>
      <c r="L148" s="2">
        <f t="shared" si="30"/>
        <v>8205.0819057815861</v>
      </c>
      <c r="M148" s="2">
        <f t="shared" si="31"/>
        <v>10522.072805139187</v>
      </c>
      <c r="N148" s="2">
        <f t="shared" si="32"/>
        <v>5470.0546038543898</v>
      </c>
      <c r="O148" s="2">
        <f t="shared" si="33"/>
        <v>7014.7152034261235</v>
      </c>
      <c r="P148" s="2">
        <f t="shared" si="34"/>
        <v>2735.0273019271949</v>
      </c>
      <c r="Q148" s="2">
        <f t="shared" si="35"/>
        <v>3507.3576017130617</v>
      </c>
      <c r="R148" s="2">
        <f>IF(Calculator!$F$10/0.02&gt;1,1*J148,Calculator!$F$10/0.02)*J148</f>
        <v>0</v>
      </c>
      <c r="S148" s="2">
        <f>IF(Calculator!$F$10/0.02&gt;1,1*K148,Calculator!$F$10/0.02)*K148</f>
        <v>0</v>
      </c>
    </row>
    <row r="149" spans="1:19" x14ac:dyDescent="0.25">
      <c r="A149" s="39">
        <v>270</v>
      </c>
      <c r="B149" s="40" t="s">
        <v>453</v>
      </c>
      <c r="C149" s="41">
        <v>620</v>
      </c>
      <c r="D149" s="1">
        <v>57607</v>
      </c>
      <c r="E149">
        <v>0.35587741935483874</v>
      </c>
      <c r="F149" s="1">
        <f t="shared" si="36"/>
        <v>176700</v>
      </c>
      <c r="G149" s="2">
        <f t="shared" si="25"/>
        <v>119093</v>
      </c>
      <c r="H149" s="2">
        <f t="shared" si="26"/>
        <v>37006.638115631693</v>
      </c>
      <c r="I149" s="2">
        <f t="shared" si="27"/>
        <v>76505.139186295506</v>
      </c>
      <c r="J149" s="2">
        <f t="shared" si="28"/>
        <v>20600.361884368307</v>
      </c>
      <c r="K149" s="2">
        <f t="shared" si="29"/>
        <v>42587.860813704494</v>
      </c>
      <c r="L149" s="2">
        <f t="shared" si="30"/>
        <v>15450.271413276232</v>
      </c>
      <c r="M149" s="2">
        <f t="shared" si="31"/>
        <v>31940.895610278374</v>
      </c>
      <c r="N149" s="2">
        <f t="shared" si="32"/>
        <v>10300.180942184154</v>
      </c>
      <c r="O149" s="2">
        <f t="shared" si="33"/>
        <v>21293.930406852247</v>
      </c>
      <c r="P149" s="2">
        <f t="shared" si="34"/>
        <v>5150.0904710920768</v>
      </c>
      <c r="Q149" s="2">
        <f t="shared" si="35"/>
        <v>10646.965203426123</v>
      </c>
      <c r="R149" s="2">
        <f>IF(Calculator!$F$10/0.02&gt;1,1*J149,Calculator!$F$10/0.02)*J149</f>
        <v>0</v>
      </c>
      <c r="S149" s="2">
        <f>IF(Calculator!$F$10/0.02&gt;1,1*K149,Calculator!$F$10/0.02)*K149</f>
        <v>0</v>
      </c>
    </row>
    <row r="150" spans="1:19" x14ac:dyDescent="0.25">
      <c r="A150" s="39">
        <v>271</v>
      </c>
      <c r="B150" s="40" t="s">
        <v>458</v>
      </c>
      <c r="C150" s="41">
        <v>753</v>
      </c>
      <c r="D150" s="1">
        <v>123955</v>
      </c>
      <c r="E150">
        <v>0.42940225763612216</v>
      </c>
      <c r="F150" s="1">
        <f t="shared" si="36"/>
        <v>214605</v>
      </c>
      <c r="G150" s="2">
        <f t="shared" si="25"/>
        <v>90650</v>
      </c>
      <c r="H150" s="2">
        <f t="shared" si="26"/>
        <v>79628.479657387579</v>
      </c>
      <c r="I150" s="2">
        <f t="shared" si="27"/>
        <v>58233.404710920768</v>
      </c>
      <c r="J150" s="2">
        <f t="shared" si="28"/>
        <v>44326.520342612421</v>
      </c>
      <c r="K150" s="2">
        <f t="shared" si="29"/>
        <v>32416.595289079229</v>
      </c>
      <c r="L150" s="2">
        <f t="shared" si="30"/>
        <v>33244.890256959319</v>
      </c>
      <c r="M150" s="2">
        <f t="shared" si="31"/>
        <v>24312.446466809422</v>
      </c>
      <c r="N150" s="2">
        <f t="shared" si="32"/>
        <v>22163.26017130621</v>
      </c>
      <c r="O150" s="2">
        <f t="shared" si="33"/>
        <v>16208.297644539614</v>
      </c>
      <c r="P150" s="2">
        <f t="shared" si="34"/>
        <v>11081.630085653105</v>
      </c>
      <c r="Q150" s="2">
        <f t="shared" si="35"/>
        <v>8104.1488222698072</v>
      </c>
      <c r="R150" s="2">
        <f>IF(Calculator!$F$10/0.02&gt;1,1*J150,Calculator!$F$10/0.02)*J150</f>
        <v>0</v>
      </c>
      <c r="S150" s="2">
        <f>IF(Calculator!$F$10/0.02&gt;1,1*K150,Calculator!$F$10/0.02)*K150</f>
        <v>0</v>
      </c>
    </row>
    <row r="151" spans="1:19" x14ac:dyDescent="0.25">
      <c r="A151" s="39">
        <v>272</v>
      </c>
      <c r="B151" s="40" t="s">
        <v>466</v>
      </c>
      <c r="C151" s="41">
        <v>1800</v>
      </c>
      <c r="D151" s="1">
        <v>180922</v>
      </c>
      <c r="E151">
        <v>0.65160772222222219</v>
      </c>
      <c r="F151" s="1">
        <f t="shared" si="36"/>
        <v>513000</v>
      </c>
      <c r="G151" s="2">
        <f t="shared" si="25"/>
        <v>332078</v>
      </c>
      <c r="H151" s="2">
        <f t="shared" si="26"/>
        <v>116223.982869379</v>
      </c>
      <c r="I151" s="2">
        <f t="shared" si="27"/>
        <v>213326.33832976443</v>
      </c>
      <c r="J151" s="2">
        <f t="shared" si="28"/>
        <v>64698.017130620981</v>
      </c>
      <c r="K151" s="2">
        <f t="shared" si="29"/>
        <v>118751.66167023554</v>
      </c>
      <c r="L151" s="2">
        <f t="shared" si="30"/>
        <v>48523.512847965743</v>
      </c>
      <c r="M151" s="2">
        <f t="shared" si="31"/>
        <v>89063.746252676661</v>
      </c>
      <c r="N151" s="2">
        <f t="shared" si="32"/>
        <v>32349.008565310491</v>
      </c>
      <c r="O151" s="2">
        <f t="shared" si="33"/>
        <v>59375.830835117769</v>
      </c>
      <c r="P151" s="2">
        <f t="shared" si="34"/>
        <v>16174.504282655245</v>
      </c>
      <c r="Q151" s="2">
        <f t="shared" si="35"/>
        <v>29687.915417558885</v>
      </c>
      <c r="R151" s="2">
        <f>IF(Calculator!$F$10/0.02&gt;1,1*J151,Calculator!$F$10/0.02)*J151</f>
        <v>0</v>
      </c>
      <c r="S151" s="2">
        <f>IF(Calculator!$F$10/0.02&gt;1,1*K151,Calculator!$F$10/0.02)*K151</f>
        <v>0</v>
      </c>
    </row>
    <row r="152" spans="1:19" x14ac:dyDescent="0.25">
      <c r="A152" s="39">
        <v>273</v>
      </c>
      <c r="B152" s="40" t="s">
        <v>450</v>
      </c>
      <c r="C152" s="41">
        <v>692</v>
      </c>
      <c r="D152" s="1">
        <v>48548</v>
      </c>
      <c r="E152">
        <v>0.51365635838150292</v>
      </c>
      <c r="F152" s="1">
        <f t="shared" si="36"/>
        <v>197220</v>
      </c>
      <c r="G152" s="2">
        <f t="shared" si="25"/>
        <v>148672</v>
      </c>
      <c r="H152" s="2">
        <f t="shared" si="26"/>
        <v>31187.152034261242</v>
      </c>
      <c r="I152" s="2">
        <f t="shared" si="27"/>
        <v>95506.638115631693</v>
      </c>
      <c r="J152" s="2">
        <f t="shared" si="28"/>
        <v>17360.847965738758</v>
      </c>
      <c r="K152" s="2">
        <f t="shared" si="29"/>
        <v>53165.361884368307</v>
      </c>
      <c r="L152" s="2">
        <f t="shared" si="30"/>
        <v>13020.63597430407</v>
      </c>
      <c r="M152" s="2">
        <f t="shared" si="31"/>
        <v>39874.021413276234</v>
      </c>
      <c r="N152" s="2">
        <f t="shared" si="32"/>
        <v>8680.423982869379</v>
      </c>
      <c r="O152" s="2">
        <f t="shared" si="33"/>
        <v>26582.680942184154</v>
      </c>
      <c r="P152" s="2">
        <f t="shared" si="34"/>
        <v>4340.2119914346895</v>
      </c>
      <c r="Q152" s="2">
        <f t="shared" si="35"/>
        <v>13291.340471092077</v>
      </c>
      <c r="R152" s="2">
        <f>IF(Calculator!$F$10/0.02&gt;1,1*J152,Calculator!$F$10/0.02)*J152</f>
        <v>0</v>
      </c>
      <c r="S152" s="2">
        <f>IF(Calculator!$F$10/0.02&gt;1,1*K152,Calculator!$F$10/0.02)*K152</f>
        <v>0</v>
      </c>
    </row>
    <row r="153" spans="1:19" x14ac:dyDescent="0.25">
      <c r="A153" s="39">
        <v>274</v>
      </c>
      <c r="B153" s="40" t="s">
        <v>457</v>
      </c>
      <c r="C153" s="41">
        <v>54</v>
      </c>
      <c r="D153" s="1">
        <v>4745</v>
      </c>
      <c r="E153">
        <v>0.39102592592592589</v>
      </c>
      <c r="F153" s="1">
        <f t="shared" si="36"/>
        <v>15390</v>
      </c>
      <c r="G153" s="2">
        <f t="shared" si="25"/>
        <v>10645</v>
      </c>
      <c r="H153" s="2">
        <f t="shared" si="26"/>
        <v>3048.1798715203427</v>
      </c>
      <c r="I153" s="2">
        <f t="shared" si="27"/>
        <v>6838.3297644539607</v>
      </c>
      <c r="J153" s="2">
        <f t="shared" si="28"/>
        <v>1696.8201284796573</v>
      </c>
      <c r="K153" s="2">
        <f t="shared" si="29"/>
        <v>3806.6702355460384</v>
      </c>
      <c r="L153" s="2">
        <f t="shared" si="30"/>
        <v>1272.6150963597431</v>
      </c>
      <c r="M153" s="2">
        <f t="shared" si="31"/>
        <v>2855.0026766595292</v>
      </c>
      <c r="N153" s="2">
        <f t="shared" si="32"/>
        <v>848.41006423982867</v>
      </c>
      <c r="O153" s="2">
        <f t="shared" si="33"/>
        <v>1903.3351177730192</v>
      </c>
      <c r="P153" s="2">
        <f t="shared" si="34"/>
        <v>424.20503211991434</v>
      </c>
      <c r="Q153" s="2">
        <f t="shared" si="35"/>
        <v>951.6675588865096</v>
      </c>
      <c r="R153" s="2">
        <f>IF(Calculator!$F$10/0.02&gt;1,1*J153,Calculator!$F$10/0.02)*J153</f>
        <v>0</v>
      </c>
      <c r="S153" s="2">
        <f>IF(Calculator!$F$10/0.02&gt;1,1*K153,Calculator!$F$10/0.02)*K153</f>
        <v>0</v>
      </c>
    </row>
    <row r="154" spans="1:19" x14ac:dyDescent="0.25">
      <c r="A154" s="39">
        <v>275</v>
      </c>
      <c r="B154" s="40" t="s">
        <v>459</v>
      </c>
      <c r="C154" s="41">
        <v>77</v>
      </c>
      <c r="D154" s="1">
        <v>11816</v>
      </c>
      <c r="E154">
        <v>0.36171298701298704</v>
      </c>
      <c r="F154" s="1">
        <f t="shared" si="36"/>
        <v>21945</v>
      </c>
      <c r="G154" s="2">
        <f t="shared" si="25"/>
        <v>10129</v>
      </c>
      <c r="H154" s="2">
        <f t="shared" si="26"/>
        <v>7590.5781584582437</v>
      </c>
      <c r="I154" s="2">
        <f t="shared" si="27"/>
        <v>6506.8522483940042</v>
      </c>
      <c r="J154" s="2">
        <f t="shared" si="28"/>
        <v>4225.4218415417554</v>
      </c>
      <c r="K154" s="2">
        <f t="shared" si="29"/>
        <v>3622.1477516059954</v>
      </c>
      <c r="L154" s="2">
        <f t="shared" si="30"/>
        <v>3169.0663811563172</v>
      </c>
      <c r="M154" s="2">
        <f t="shared" si="31"/>
        <v>2716.6108137044971</v>
      </c>
      <c r="N154" s="2">
        <f t="shared" si="32"/>
        <v>2112.7109207708777</v>
      </c>
      <c r="O154" s="2">
        <f t="shared" si="33"/>
        <v>1811.0738758029977</v>
      </c>
      <c r="P154" s="2">
        <f t="shared" si="34"/>
        <v>1056.3554603854388</v>
      </c>
      <c r="Q154" s="2">
        <f t="shared" si="35"/>
        <v>905.53693790149885</v>
      </c>
      <c r="R154" s="2">
        <f>IF(Calculator!$F$10/0.02&gt;1,1*J154,Calculator!$F$10/0.02)*J154</f>
        <v>0</v>
      </c>
      <c r="S154" s="2">
        <f>IF(Calculator!$F$10/0.02&gt;1,1*K154,Calculator!$F$10/0.02)*K154</f>
        <v>0</v>
      </c>
    </row>
    <row r="155" spans="1:19" x14ac:dyDescent="0.25">
      <c r="A155" s="39">
        <v>276</v>
      </c>
      <c r="B155" s="40" t="s">
        <v>462</v>
      </c>
      <c r="C155" s="41">
        <v>150</v>
      </c>
      <c r="D155" s="1">
        <v>27595</v>
      </c>
      <c r="E155">
        <v>0.23481066666666667</v>
      </c>
      <c r="F155" s="1">
        <f t="shared" si="36"/>
        <v>42750</v>
      </c>
      <c r="G155" s="2">
        <f t="shared" si="25"/>
        <v>15155</v>
      </c>
      <c r="H155" s="2">
        <f t="shared" si="26"/>
        <v>17726.980728051392</v>
      </c>
      <c r="I155" s="2">
        <f t="shared" si="27"/>
        <v>9735.5460385438964</v>
      </c>
      <c r="J155" s="2">
        <f t="shared" si="28"/>
        <v>9868.0192719486076</v>
      </c>
      <c r="K155" s="2">
        <f t="shared" si="29"/>
        <v>5419.4539614561027</v>
      </c>
      <c r="L155" s="2">
        <f t="shared" si="30"/>
        <v>7401.0144539614566</v>
      </c>
      <c r="M155" s="2">
        <f t="shared" si="31"/>
        <v>4064.5904710920777</v>
      </c>
      <c r="N155" s="2">
        <f t="shared" si="32"/>
        <v>4934.0096359743038</v>
      </c>
      <c r="O155" s="2">
        <f t="shared" si="33"/>
        <v>2709.7269807280513</v>
      </c>
      <c r="P155" s="2">
        <f t="shared" si="34"/>
        <v>2467.0048179871519</v>
      </c>
      <c r="Q155" s="2">
        <f t="shared" si="35"/>
        <v>1354.8634903640257</v>
      </c>
      <c r="R155" s="2">
        <f>IF(Calculator!$F$10/0.02&gt;1,1*J155,Calculator!$F$10/0.02)*J155</f>
        <v>0</v>
      </c>
      <c r="S155" s="2">
        <f>IF(Calculator!$F$10/0.02&gt;1,1*K155,Calculator!$F$10/0.02)*K155</f>
        <v>0</v>
      </c>
    </row>
    <row r="156" spans="1:19" x14ac:dyDescent="0.25">
      <c r="A156" s="39">
        <v>277</v>
      </c>
      <c r="B156" s="40" t="s">
        <v>460</v>
      </c>
      <c r="C156" s="41">
        <v>211</v>
      </c>
      <c r="D156" s="1">
        <v>25750</v>
      </c>
      <c r="E156">
        <v>0.49234597156398108</v>
      </c>
      <c r="F156" s="1">
        <f t="shared" si="36"/>
        <v>60135</v>
      </c>
      <c r="G156" s="2">
        <f t="shared" si="25"/>
        <v>34385</v>
      </c>
      <c r="H156" s="2">
        <f t="shared" si="26"/>
        <v>16541.755888650961</v>
      </c>
      <c r="I156" s="2">
        <f t="shared" si="27"/>
        <v>22088.865096359743</v>
      </c>
      <c r="J156" s="2">
        <f t="shared" si="28"/>
        <v>9208.2441113490368</v>
      </c>
      <c r="K156" s="2">
        <f t="shared" si="29"/>
        <v>12296.134903640257</v>
      </c>
      <c r="L156" s="2">
        <f t="shared" si="30"/>
        <v>6906.183083511778</v>
      </c>
      <c r="M156" s="2">
        <f t="shared" si="31"/>
        <v>9222.1011777301937</v>
      </c>
      <c r="N156" s="2">
        <f t="shared" si="32"/>
        <v>4604.1220556745184</v>
      </c>
      <c r="O156" s="2">
        <f t="shared" si="33"/>
        <v>6148.0674518201286</v>
      </c>
      <c r="P156" s="2">
        <f t="shared" si="34"/>
        <v>2302.0610278372592</v>
      </c>
      <c r="Q156" s="2">
        <f t="shared" si="35"/>
        <v>3074.0337259100643</v>
      </c>
      <c r="R156" s="2">
        <f>IF(Calculator!$F$10/0.02&gt;1,1*J156,Calculator!$F$10/0.02)*J156</f>
        <v>0</v>
      </c>
      <c r="S156" s="2">
        <f>IF(Calculator!$F$10/0.02&gt;1,1*K156,Calculator!$F$10/0.02)*K156</f>
        <v>0</v>
      </c>
    </row>
    <row r="157" spans="1:19" x14ac:dyDescent="0.25">
      <c r="A157" s="39">
        <v>278</v>
      </c>
      <c r="B157" s="40" t="s">
        <v>455</v>
      </c>
      <c r="C157" s="41">
        <v>118</v>
      </c>
      <c r="D157" s="1">
        <v>18012</v>
      </c>
      <c r="E157">
        <v>0.36507966101694916</v>
      </c>
      <c r="F157" s="1">
        <f t="shared" si="36"/>
        <v>33630</v>
      </c>
      <c r="G157" s="2">
        <f t="shared" si="25"/>
        <v>15618</v>
      </c>
      <c r="H157" s="2">
        <f t="shared" si="26"/>
        <v>11570.877944325481</v>
      </c>
      <c r="I157" s="2">
        <f t="shared" si="27"/>
        <v>10032.976445396145</v>
      </c>
      <c r="J157" s="2">
        <f t="shared" si="28"/>
        <v>6441.1220556745175</v>
      </c>
      <c r="K157" s="2">
        <f t="shared" si="29"/>
        <v>5585.0235546038539</v>
      </c>
      <c r="L157" s="2">
        <f t="shared" si="30"/>
        <v>4830.841541755889</v>
      </c>
      <c r="M157" s="2">
        <f t="shared" si="31"/>
        <v>4188.7676659528915</v>
      </c>
      <c r="N157" s="2">
        <f t="shared" si="32"/>
        <v>3220.5610278372587</v>
      </c>
      <c r="O157" s="2">
        <f t="shared" si="33"/>
        <v>2792.5117773019269</v>
      </c>
      <c r="P157" s="2">
        <f t="shared" si="34"/>
        <v>1610.2805139186294</v>
      </c>
      <c r="Q157" s="2">
        <f t="shared" si="35"/>
        <v>1396.2558886509635</v>
      </c>
      <c r="R157" s="2">
        <f>IF(Calculator!$F$10/0.02&gt;1,1*J157,Calculator!$F$10/0.02)*J157</f>
        <v>0</v>
      </c>
      <c r="S157" s="2">
        <f>IF(Calculator!$F$10/0.02&gt;1,1*K157,Calculator!$F$10/0.02)*K157</f>
        <v>0</v>
      </c>
    </row>
    <row r="158" spans="1:19" x14ac:dyDescent="0.25">
      <c r="A158" s="39"/>
      <c r="B158" s="40"/>
    </row>
    <row r="159" spans="1:19" x14ac:dyDescent="0.25">
      <c r="A159" s="39"/>
      <c r="B159" s="40"/>
    </row>
    <row r="160" spans="1:19" x14ac:dyDescent="0.25">
      <c r="A160" s="39"/>
      <c r="B160" s="40" t="s">
        <v>469</v>
      </c>
      <c r="C160" s="1">
        <f>SUM(C3:C138)</f>
        <v>1248165.5500000005</v>
      </c>
      <c r="D160" s="1">
        <f>SUM(D3:D138)</f>
        <v>201975291</v>
      </c>
      <c r="F160" s="1">
        <f>SUM(F3:F138)</f>
        <v>365942288.78133565</v>
      </c>
      <c r="G160" s="1">
        <f t="shared" ref="G160:S160" si="37">SUM(G3:G138)</f>
        <v>163966997.7813355</v>
      </c>
      <c r="H160" s="1">
        <f t="shared" si="37"/>
        <v>129748580.94218417</v>
      </c>
      <c r="I160" s="1">
        <f t="shared" si="37"/>
        <v>105332118.48908068</v>
      </c>
      <c r="J160" s="1">
        <f t="shared" si="37"/>
        <v>72226710.057815805</v>
      </c>
      <c r="K160" s="1">
        <f t="shared" si="37"/>
        <v>58634879.292254888</v>
      </c>
      <c r="L160" s="1">
        <f t="shared" si="37"/>
        <v>54170032.543361917</v>
      </c>
      <c r="M160" s="1">
        <f t="shared" si="37"/>
        <v>43976159.469191194</v>
      </c>
      <c r="N160" s="1">
        <f t="shared" si="37"/>
        <v>36113355.028907903</v>
      </c>
      <c r="O160" s="1">
        <f t="shared" si="37"/>
        <v>29317439.646127444</v>
      </c>
      <c r="P160" s="1">
        <f t="shared" si="37"/>
        <v>18056677.514453951</v>
      </c>
      <c r="Q160" s="1">
        <f t="shared" si="37"/>
        <v>14658719.823063722</v>
      </c>
      <c r="R160" s="1">
        <f t="shared" si="37"/>
        <v>0</v>
      </c>
      <c r="S160" s="1">
        <f t="shared" si="37"/>
        <v>0</v>
      </c>
    </row>
    <row r="161" spans="2:19" x14ac:dyDescent="0.25">
      <c r="B161" s="40" t="s">
        <v>470</v>
      </c>
      <c r="C161" s="41">
        <f>SUM(C139:C157)</f>
        <v>6817</v>
      </c>
      <c r="D161" s="1">
        <f>SUM(D139:D157)</f>
        <v>866870</v>
      </c>
      <c r="F161" s="1">
        <f>SUM(F139:F157)</f>
        <v>1942845</v>
      </c>
      <c r="G161" s="1">
        <f t="shared" ref="G161:S161" si="38">SUM(G139:G157)</f>
        <v>1075975</v>
      </c>
      <c r="H161" s="1">
        <f t="shared" si="38"/>
        <v>556875.80299785873</v>
      </c>
      <c r="I161" s="1">
        <f t="shared" si="38"/>
        <v>691204.4967880086</v>
      </c>
      <c r="J161" s="1">
        <f t="shared" si="38"/>
        <v>309994.19700214133</v>
      </c>
      <c r="K161" s="1">
        <f t="shared" si="38"/>
        <v>384770.5032119914</v>
      </c>
      <c r="L161" s="1">
        <f t="shared" si="38"/>
        <v>232495.64775160604</v>
      </c>
      <c r="M161" s="1">
        <f t="shared" si="38"/>
        <v>288577.87740899366</v>
      </c>
      <c r="N161" s="1">
        <f t="shared" si="38"/>
        <v>154997.09850107066</v>
      </c>
      <c r="O161" s="1">
        <f t="shared" si="38"/>
        <v>192385.2516059957</v>
      </c>
      <c r="P161" s="1">
        <f t="shared" si="38"/>
        <v>77498.549250535332</v>
      </c>
      <c r="Q161" s="1">
        <f t="shared" si="38"/>
        <v>96192.625802997849</v>
      </c>
      <c r="R161" s="1">
        <f t="shared" si="38"/>
        <v>0</v>
      </c>
      <c r="S161" s="1">
        <f t="shared" si="38"/>
        <v>0</v>
      </c>
    </row>
    <row r="163" spans="2:19" x14ac:dyDescent="0.25">
      <c r="D163" s="2"/>
    </row>
  </sheetData>
  <sheetProtection password="EA99" sheet="1" objects="1" scenarios="1"/>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9"/>
  <sheetViews>
    <sheetView tabSelected="1" view="pageLayout" zoomScaleNormal="100" workbookViewId="0">
      <selection activeCell="A5" sqref="A5"/>
    </sheetView>
  </sheetViews>
  <sheetFormatPr defaultRowHeight="15" x14ac:dyDescent="0.25"/>
  <cols>
    <col min="1" max="1" width="35.140625" style="26" customWidth="1"/>
    <col min="2" max="2" width="40.85546875" style="26" customWidth="1"/>
    <col min="3" max="3" width="14" style="26" bestFit="1" customWidth="1"/>
    <col min="4" max="4" width="27.5703125" style="26" customWidth="1"/>
    <col min="5" max="5" width="31.85546875" style="10" hidden="1" customWidth="1"/>
    <col min="6" max="6" width="10" style="10" hidden="1" customWidth="1"/>
    <col min="7" max="12" width="9.140625" style="10" hidden="1" customWidth="1"/>
    <col min="13" max="13" width="2.140625" style="27" customWidth="1"/>
    <col min="14" max="16384" width="9.140625" style="10"/>
  </cols>
  <sheetData>
    <row r="1" spans="1:13" ht="2.25" customHeight="1" x14ac:dyDescent="0.25">
      <c r="A1" s="30" t="s">
        <v>439</v>
      </c>
      <c r="B1" s="29"/>
      <c r="C1" s="28" t="s">
        <v>438</v>
      </c>
      <c r="D1" s="28" t="s">
        <v>438</v>
      </c>
    </row>
    <row r="2" spans="1:13" ht="18" x14ac:dyDescent="0.25">
      <c r="A2" s="50" t="s">
        <v>474</v>
      </c>
      <c r="B2" s="51"/>
      <c r="C2" s="51"/>
      <c r="D2" s="52"/>
      <c r="M2" s="11"/>
    </row>
    <row r="3" spans="1:13" ht="20.25" x14ac:dyDescent="0.25">
      <c r="A3" s="53" t="s">
        <v>434</v>
      </c>
      <c r="B3" s="54"/>
      <c r="C3" s="54"/>
      <c r="D3" s="55"/>
      <c r="M3" s="11"/>
    </row>
    <row r="4" spans="1:13" x14ac:dyDescent="0.25">
      <c r="A4" s="56" t="s">
        <v>430</v>
      </c>
      <c r="B4" s="57"/>
      <c r="C4" s="57"/>
      <c r="D4" s="57"/>
      <c r="M4" s="11"/>
    </row>
    <row r="5" spans="1:13" ht="24" customHeight="1" x14ac:dyDescent="0.25">
      <c r="A5" s="12" t="s">
        <v>419</v>
      </c>
      <c r="B5" s="58" t="s">
        <v>152</v>
      </c>
      <c r="C5" s="59"/>
      <c r="D5" s="60"/>
      <c r="I5" s="10" t="s">
        <v>152</v>
      </c>
      <c r="J5" s="10">
        <v>0</v>
      </c>
      <c r="L5" s="13">
        <f>IFERROR(VLOOKUP(B5,$I$6:$J$159,2,0),0)</f>
        <v>0</v>
      </c>
      <c r="M5" s="11"/>
    </row>
    <row r="6" spans="1:13" x14ac:dyDescent="0.25">
      <c r="A6" s="28" t="s">
        <v>438</v>
      </c>
      <c r="B6" s="28" t="s">
        <v>438</v>
      </c>
      <c r="C6" s="28" t="s">
        <v>438</v>
      </c>
      <c r="D6" s="28" t="s">
        <v>438</v>
      </c>
      <c r="I6" s="10" t="s">
        <v>153</v>
      </c>
      <c r="J6" s="10">
        <v>1</v>
      </c>
      <c r="K6" s="10" t="s">
        <v>154</v>
      </c>
      <c r="M6" s="11"/>
    </row>
    <row r="7" spans="1:13" x14ac:dyDescent="0.25">
      <c r="A7" s="28" t="s">
        <v>438</v>
      </c>
      <c r="B7" s="15" t="s">
        <v>431</v>
      </c>
      <c r="C7" s="28" t="s">
        <v>438</v>
      </c>
      <c r="D7" s="28" t="s">
        <v>438</v>
      </c>
      <c r="E7" s="10" t="s">
        <v>429</v>
      </c>
      <c r="F7" s="16">
        <f>IF(B8&gt;0.03,0.03,B8)</f>
        <v>0</v>
      </c>
      <c r="I7" s="10" t="s">
        <v>155</v>
      </c>
      <c r="J7" s="10">
        <v>2</v>
      </c>
      <c r="K7" s="10" t="s">
        <v>156</v>
      </c>
      <c r="M7" s="11"/>
    </row>
    <row r="8" spans="1:13" x14ac:dyDescent="0.25">
      <c r="A8" s="17" t="s">
        <v>435</v>
      </c>
      <c r="B8" s="9">
        <v>0</v>
      </c>
      <c r="C8" s="28" t="s">
        <v>438</v>
      </c>
      <c r="D8" s="28" t="s">
        <v>438</v>
      </c>
      <c r="E8" s="10" t="s">
        <v>427</v>
      </c>
      <c r="F8" s="16">
        <f>IF(B8+B12&gt;0.03,(B8+B12)-0.03,0)</f>
        <v>0</v>
      </c>
      <c r="I8" s="10" t="s">
        <v>157</v>
      </c>
      <c r="J8" s="10">
        <v>3</v>
      </c>
      <c r="K8" s="10" t="s">
        <v>158</v>
      </c>
      <c r="M8" s="11"/>
    </row>
    <row r="9" spans="1:13" ht="15.75" thickBot="1" x14ac:dyDescent="0.3">
      <c r="A9" s="28" t="s">
        <v>438</v>
      </c>
      <c r="B9" s="28" t="s">
        <v>438</v>
      </c>
      <c r="C9" s="28" t="s">
        <v>438</v>
      </c>
      <c r="D9" s="28" t="s">
        <v>438</v>
      </c>
      <c r="E9" s="10" t="s">
        <v>447</v>
      </c>
      <c r="F9" s="16">
        <f>IF(B8+B12&gt;0.02999,0.03,0)</f>
        <v>0</v>
      </c>
      <c r="I9" s="10" t="s">
        <v>159</v>
      </c>
      <c r="J9" s="10">
        <v>4</v>
      </c>
      <c r="K9" s="10" t="s">
        <v>160</v>
      </c>
      <c r="M9" s="11"/>
    </row>
    <row r="10" spans="1:13" ht="15.75" thickBot="1" x14ac:dyDescent="0.3">
      <c r="A10" s="28" t="s">
        <v>438</v>
      </c>
      <c r="B10" s="15" t="s">
        <v>431</v>
      </c>
      <c r="C10" s="28" t="s">
        <v>438</v>
      </c>
      <c r="D10" s="28" t="s">
        <v>438</v>
      </c>
      <c r="E10" s="32" t="s">
        <v>445</v>
      </c>
      <c r="F10" s="33">
        <f>IF(F9=0.03,(MIN(B12+F7,0.05))-0.03,MIN(B12,0.02))</f>
        <v>0</v>
      </c>
      <c r="I10" s="10" t="s">
        <v>161</v>
      </c>
      <c r="J10" s="10">
        <v>5</v>
      </c>
      <c r="K10" s="10" t="s">
        <v>162</v>
      </c>
      <c r="M10" s="11"/>
    </row>
    <row r="11" spans="1:13" x14ac:dyDescent="0.25">
      <c r="A11" s="28" t="s">
        <v>438</v>
      </c>
      <c r="B11" s="19" t="s">
        <v>475</v>
      </c>
      <c r="C11" s="28" t="s">
        <v>438</v>
      </c>
      <c r="D11" s="28" t="s">
        <v>438</v>
      </c>
      <c r="E11" s="10" t="s">
        <v>433</v>
      </c>
      <c r="F11" s="18">
        <f>IF((B12&lt;&gt;""),(MIN(B12,0.02,(B8+B12))),0)</f>
        <v>0</v>
      </c>
      <c r="I11" s="10" t="s">
        <v>163</v>
      </c>
      <c r="J11" s="10">
        <v>6</v>
      </c>
      <c r="K11" s="10" t="s">
        <v>164</v>
      </c>
      <c r="M11" s="11"/>
    </row>
    <row r="12" spans="1:13" ht="15.75" thickBot="1" x14ac:dyDescent="0.3">
      <c r="A12" s="17" t="s">
        <v>436</v>
      </c>
      <c r="B12" s="9">
        <v>0</v>
      </c>
      <c r="C12" s="28" t="s">
        <v>438</v>
      </c>
      <c r="D12" s="28" t="s">
        <v>438</v>
      </c>
      <c r="E12" s="10" t="s">
        <v>428</v>
      </c>
      <c r="F12" s="16">
        <f>IF(B12&gt;0.02,B12-0.02,0)</f>
        <v>0</v>
      </c>
      <c r="I12" s="10" t="s">
        <v>165</v>
      </c>
      <c r="J12" s="10">
        <v>7</v>
      </c>
      <c r="K12" s="10" t="s">
        <v>166</v>
      </c>
      <c r="M12" s="11"/>
    </row>
    <row r="13" spans="1:13" ht="15.75" thickBot="1" x14ac:dyDescent="0.3">
      <c r="A13" s="28" t="s">
        <v>438</v>
      </c>
      <c r="B13" s="28" t="s">
        <v>438</v>
      </c>
      <c r="C13" s="28" t="s">
        <v>438</v>
      </c>
      <c r="D13" s="28" t="s">
        <v>438</v>
      </c>
      <c r="E13" s="32" t="s">
        <v>446</v>
      </c>
      <c r="F13" s="38" t="e">
        <f>((A18+B18))/VLOOKUP($L$5,'Comp Supp Data'!$A$3:$C$157,3,0)</f>
        <v>#N/A</v>
      </c>
      <c r="I13" s="10" t="s">
        <v>167</v>
      </c>
      <c r="J13" s="10">
        <v>8</v>
      </c>
      <c r="K13" s="10" t="s">
        <v>168</v>
      </c>
      <c r="M13" s="11"/>
    </row>
    <row r="14" spans="1:13" ht="64.5" customHeight="1" x14ac:dyDescent="0.25">
      <c r="A14" s="61" t="str">
        <f>IF(L5&gt;0,"Does "&amp;RIGHT(B5,LEN(B5)-6)&amp;" meet the requirements for the 3% Compensation Supplement Payment based on local increases provided during the 2018-2020 biennium?","Select School Division Above")</f>
        <v>Select School Division Above</v>
      </c>
      <c r="B14" s="61"/>
      <c r="C14" s="20" t="str">
        <f>IF(A14="Select School Division Above","",IF(B8+B12&lt;0.03,"NO","YES"))</f>
        <v/>
      </c>
      <c r="D14" s="28" t="s">
        <v>438</v>
      </c>
      <c r="E14" s="34"/>
      <c r="I14" s="10" t="s">
        <v>169</v>
      </c>
      <c r="J14" s="10">
        <v>9</v>
      </c>
      <c r="K14" s="10" t="s">
        <v>170</v>
      </c>
      <c r="M14" s="11"/>
    </row>
    <row r="15" spans="1:13" ht="15" customHeight="1" x14ac:dyDescent="0.25">
      <c r="A15" s="28" t="s">
        <v>438</v>
      </c>
      <c r="B15" s="28" t="s">
        <v>438</v>
      </c>
      <c r="C15" s="28" t="s">
        <v>438</v>
      </c>
      <c r="D15" s="28" t="s">
        <v>438</v>
      </c>
      <c r="I15" s="10" t="s">
        <v>171</v>
      </c>
      <c r="J15" s="10">
        <v>10</v>
      </c>
      <c r="K15" s="10" t="s">
        <v>172</v>
      </c>
      <c r="M15" s="11"/>
    </row>
    <row r="16" spans="1:13" ht="32.25" customHeight="1" x14ac:dyDescent="0.25">
      <c r="A16" s="35" t="s">
        <v>476</v>
      </c>
      <c r="B16" s="36" t="s">
        <v>444</v>
      </c>
      <c r="C16" s="28" t="s">
        <v>438</v>
      </c>
      <c r="D16" s="28" t="s">
        <v>438</v>
      </c>
      <c r="I16" s="10" t="s">
        <v>173</v>
      </c>
      <c r="J16" s="10">
        <v>11</v>
      </c>
      <c r="K16" s="10" t="s">
        <v>174</v>
      </c>
      <c r="M16" s="11"/>
    </row>
    <row r="17" spans="1:13" x14ac:dyDescent="0.25">
      <c r="A17" s="22" t="s">
        <v>424</v>
      </c>
      <c r="B17" s="22" t="s">
        <v>423</v>
      </c>
      <c r="C17" s="28" t="s">
        <v>438</v>
      </c>
      <c r="D17" s="28" t="s">
        <v>438</v>
      </c>
      <c r="I17" s="10" t="s">
        <v>175</v>
      </c>
      <c r="J17" s="10">
        <v>12</v>
      </c>
      <c r="K17" s="10" t="s">
        <v>176</v>
      </c>
      <c r="M17" s="11"/>
    </row>
    <row r="18" spans="1:13" x14ac:dyDescent="0.25">
      <c r="A18" s="23">
        <f>IFERROR(IF($C$14="NO",0,VLOOKUP($L$5,'Comp Supp Data'!$A$3:$Q$157,8,0)),0)</f>
        <v>0</v>
      </c>
      <c r="B18" s="24">
        <f>IFERROR(VLOOKUP($L$5,'Comp Supp Data'!$A$3:$S$157,18,0),0)</f>
        <v>0</v>
      </c>
      <c r="C18" s="28" t="s">
        <v>438</v>
      </c>
      <c r="D18" s="28" t="s">
        <v>438</v>
      </c>
      <c r="I18" s="10" t="s">
        <v>177</v>
      </c>
      <c r="J18" s="10">
        <v>13</v>
      </c>
      <c r="K18" s="10" t="s">
        <v>178</v>
      </c>
      <c r="M18" s="11"/>
    </row>
    <row r="19" spans="1:13" x14ac:dyDescent="0.25">
      <c r="A19" s="28" t="s">
        <v>438</v>
      </c>
      <c r="B19" s="28" t="s">
        <v>438</v>
      </c>
      <c r="C19" s="28" t="s">
        <v>438</v>
      </c>
      <c r="D19" s="28" t="s">
        <v>438</v>
      </c>
      <c r="I19" s="10" t="s">
        <v>179</v>
      </c>
      <c r="J19" s="10">
        <v>14</v>
      </c>
      <c r="K19" s="10" t="s">
        <v>180</v>
      </c>
      <c r="M19" s="11"/>
    </row>
    <row r="20" spans="1:13" x14ac:dyDescent="0.25">
      <c r="A20" s="37" t="s">
        <v>473</v>
      </c>
      <c r="B20" s="37" t="s">
        <v>468</v>
      </c>
      <c r="C20" s="28"/>
      <c r="D20" s="28" t="s">
        <v>438</v>
      </c>
      <c r="I20" s="10" t="s">
        <v>181</v>
      </c>
      <c r="J20" s="10">
        <v>15</v>
      </c>
      <c r="K20" s="10" t="s">
        <v>182</v>
      </c>
      <c r="M20" s="11"/>
    </row>
    <row r="21" spans="1:13" x14ac:dyDescent="0.25">
      <c r="A21" s="44" t="str">
        <f>IFERROR(VLOOKUP($L$5,'Comp Supp Data'!$A$3:$C$157,3,0),"SELECT SCHOOL DIVISION ABOVE")</f>
        <v>SELECT SCHOOL DIVISION ABOVE</v>
      </c>
      <c r="B21" s="24">
        <f>IF(A21="SELECT SCHOOL DIVISION ABOVE",0,A21*$F$13)</f>
        <v>0</v>
      </c>
      <c r="C21" s="28"/>
      <c r="D21" s="28" t="s">
        <v>438</v>
      </c>
      <c r="I21" s="10" t="s">
        <v>183</v>
      </c>
      <c r="J21" s="10">
        <v>16</v>
      </c>
      <c r="K21" s="10" t="s">
        <v>184</v>
      </c>
      <c r="M21" s="11"/>
    </row>
    <row r="22" spans="1:13" x14ac:dyDescent="0.25">
      <c r="A22" s="28"/>
      <c r="B22" s="28"/>
      <c r="C22" s="28"/>
      <c r="D22" s="28"/>
      <c r="I22" s="10" t="s">
        <v>185</v>
      </c>
      <c r="J22" s="10">
        <v>17</v>
      </c>
      <c r="K22" s="10" t="s">
        <v>186</v>
      </c>
      <c r="M22" s="11"/>
    </row>
    <row r="23" spans="1:13" x14ac:dyDescent="0.25">
      <c r="A23" s="15" t="s">
        <v>467</v>
      </c>
      <c r="B23" s="37" t="s">
        <v>468</v>
      </c>
      <c r="C23" s="28"/>
      <c r="D23" s="28" t="s">
        <v>438</v>
      </c>
      <c r="I23" s="10" t="s">
        <v>187</v>
      </c>
      <c r="J23" s="10">
        <v>18</v>
      </c>
      <c r="K23" s="10" t="s">
        <v>188</v>
      </c>
      <c r="M23" s="11"/>
    </row>
    <row r="24" spans="1:13" ht="15" customHeight="1" x14ac:dyDescent="0.25">
      <c r="A24" s="45">
        <v>0</v>
      </c>
      <c r="B24" s="24">
        <f>IF(A24=0,0,A24*$F$13)</f>
        <v>0</v>
      </c>
      <c r="C24" s="28"/>
      <c r="D24" s="28"/>
      <c r="I24" s="10" t="s">
        <v>189</v>
      </c>
      <c r="J24" s="10">
        <v>19</v>
      </c>
      <c r="K24" s="10" t="s">
        <v>190</v>
      </c>
      <c r="M24" s="11"/>
    </row>
    <row r="25" spans="1:13" ht="15" customHeight="1" x14ac:dyDescent="0.25">
      <c r="A25" s="28" t="s">
        <v>438</v>
      </c>
      <c r="B25" s="28" t="s">
        <v>438</v>
      </c>
      <c r="C25" s="28" t="s">
        <v>438</v>
      </c>
      <c r="D25" s="28" t="s">
        <v>438</v>
      </c>
      <c r="I25" s="10" t="s">
        <v>191</v>
      </c>
      <c r="J25" s="10">
        <v>20</v>
      </c>
      <c r="K25" s="10" t="s">
        <v>192</v>
      </c>
      <c r="M25" s="11"/>
    </row>
    <row r="26" spans="1:13" hidden="1" x14ac:dyDescent="0.25">
      <c r="A26" s="14"/>
      <c r="B26" s="21" t="s">
        <v>432</v>
      </c>
      <c r="C26" s="28" t="s">
        <v>438</v>
      </c>
      <c r="D26" s="28" t="s">
        <v>438</v>
      </c>
      <c r="I26" s="10" t="s">
        <v>193</v>
      </c>
      <c r="J26" s="10">
        <v>21</v>
      </c>
      <c r="K26" s="10" t="s">
        <v>194</v>
      </c>
      <c r="M26" s="11"/>
    </row>
    <row r="27" spans="1:13" ht="30" hidden="1" x14ac:dyDescent="0.25">
      <c r="A27" s="28" t="s">
        <v>438</v>
      </c>
      <c r="B27" s="25" t="s">
        <v>426</v>
      </c>
      <c r="C27" s="28" t="s">
        <v>438</v>
      </c>
      <c r="D27" s="28" t="s">
        <v>438</v>
      </c>
      <c r="I27" s="10" t="s">
        <v>195</v>
      </c>
      <c r="J27" s="10">
        <v>22</v>
      </c>
      <c r="K27" s="10" t="s">
        <v>196</v>
      </c>
      <c r="M27" s="11"/>
    </row>
    <row r="28" spans="1:13" hidden="1" x14ac:dyDescent="0.25">
      <c r="A28" s="28" t="s">
        <v>438</v>
      </c>
      <c r="B28" s="28" t="s">
        <v>438</v>
      </c>
      <c r="C28" s="28" t="s">
        <v>438</v>
      </c>
      <c r="D28" s="28" t="s">
        <v>438</v>
      </c>
      <c r="I28" s="10" t="s">
        <v>197</v>
      </c>
      <c r="J28" s="10">
        <v>23</v>
      </c>
      <c r="K28" s="10" t="s">
        <v>198</v>
      </c>
      <c r="M28" s="11"/>
    </row>
    <row r="29" spans="1:13" hidden="1" x14ac:dyDescent="0.25">
      <c r="A29" s="28" t="s">
        <v>438</v>
      </c>
      <c r="B29" s="22" t="s">
        <v>423</v>
      </c>
      <c r="C29" s="28" t="s">
        <v>438</v>
      </c>
      <c r="D29" s="28" t="s">
        <v>438</v>
      </c>
      <c r="I29" s="10" t="s">
        <v>199</v>
      </c>
      <c r="J29" s="10">
        <v>24</v>
      </c>
      <c r="K29" s="10" t="s">
        <v>200</v>
      </c>
      <c r="M29" s="11"/>
    </row>
    <row r="30" spans="1:13" hidden="1" x14ac:dyDescent="0.25">
      <c r="A30" s="28" t="s">
        <v>438</v>
      </c>
      <c r="B30" s="23">
        <f>IFERROR(VLOOKUP($L$5,'Comp Supp Data'!$A$3:$Q$157,10,0),0)</f>
        <v>0</v>
      </c>
      <c r="C30" s="28" t="s">
        <v>438</v>
      </c>
      <c r="D30" s="28" t="s">
        <v>438</v>
      </c>
      <c r="I30" s="10" t="s">
        <v>201</v>
      </c>
      <c r="J30" s="10">
        <v>25</v>
      </c>
      <c r="K30" s="10" t="s">
        <v>202</v>
      </c>
      <c r="M30" s="11"/>
    </row>
    <row r="31" spans="1:13" hidden="1" x14ac:dyDescent="0.25">
      <c r="A31" s="28" t="s">
        <v>438</v>
      </c>
      <c r="B31" s="28" t="s">
        <v>438</v>
      </c>
      <c r="C31" s="28" t="s">
        <v>438</v>
      </c>
      <c r="D31" s="28" t="s">
        <v>438</v>
      </c>
      <c r="I31" s="10" t="s">
        <v>203</v>
      </c>
      <c r="J31" s="10">
        <v>26</v>
      </c>
      <c r="K31" s="10" t="s">
        <v>204</v>
      </c>
      <c r="M31" s="11"/>
    </row>
    <row r="32" spans="1:13" hidden="1" x14ac:dyDescent="0.25">
      <c r="A32" s="28" t="s">
        <v>438</v>
      </c>
      <c r="B32" s="22" t="s">
        <v>420</v>
      </c>
      <c r="C32" s="28" t="s">
        <v>438</v>
      </c>
      <c r="D32" s="28" t="s">
        <v>438</v>
      </c>
      <c r="I32" s="10" t="s">
        <v>205</v>
      </c>
      <c r="J32" s="10">
        <v>27</v>
      </c>
      <c r="K32" s="10" t="s">
        <v>206</v>
      </c>
      <c r="M32" s="11"/>
    </row>
    <row r="33" spans="1:13" hidden="1" x14ac:dyDescent="0.25">
      <c r="A33" s="28" t="s">
        <v>438</v>
      </c>
      <c r="B33" s="23">
        <f>IFERROR(VLOOKUP($L$5,'Comp Supp Data'!$A$3:$Q$157,12,0),0)</f>
        <v>0</v>
      </c>
      <c r="C33" s="28" t="s">
        <v>438</v>
      </c>
      <c r="D33" s="28" t="s">
        <v>438</v>
      </c>
      <c r="I33" s="10" t="s">
        <v>207</v>
      </c>
      <c r="J33" s="10">
        <v>28</v>
      </c>
      <c r="K33" s="10" t="s">
        <v>208</v>
      </c>
      <c r="M33" s="11"/>
    </row>
    <row r="34" spans="1:13" hidden="1" x14ac:dyDescent="0.25">
      <c r="A34" s="28" t="s">
        <v>438</v>
      </c>
      <c r="B34" s="28" t="s">
        <v>438</v>
      </c>
      <c r="C34" s="28" t="s">
        <v>438</v>
      </c>
      <c r="D34" s="28" t="s">
        <v>438</v>
      </c>
      <c r="I34" s="10" t="s">
        <v>209</v>
      </c>
      <c r="J34" s="10">
        <v>29</v>
      </c>
      <c r="K34" s="10" t="s">
        <v>210</v>
      </c>
      <c r="M34" s="11"/>
    </row>
    <row r="35" spans="1:13" hidden="1" x14ac:dyDescent="0.25">
      <c r="A35" s="28" t="s">
        <v>438</v>
      </c>
      <c r="B35" s="22" t="s">
        <v>421</v>
      </c>
      <c r="C35" s="28" t="s">
        <v>438</v>
      </c>
      <c r="D35" s="28" t="s">
        <v>438</v>
      </c>
      <c r="I35" s="10" t="s">
        <v>211</v>
      </c>
      <c r="J35" s="10">
        <v>30</v>
      </c>
      <c r="K35" s="10" t="s">
        <v>212</v>
      </c>
      <c r="M35" s="11"/>
    </row>
    <row r="36" spans="1:13" hidden="1" x14ac:dyDescent="0.25">
      <c r="A36" s="28" t="s">
        <v>438</v>
      </c>
      <c r="B36" s="23">
        <f>IFERROR(VLOOKUP($L$5,'Comp Supp Data'!$A$3:$Q$157,14,0),0)</f>
        <v>0</v>
      </c>
      <c r="C36" s="28" t="s">
        <v>438</v>
      </c>
      <c r="D36" s="28" t="s">
        <v>438</v>
      </c>
      <c r="I36" s="10" t="s">
        <v>213</v>
      </c>
      <c r="J36" s="10">
        <v>31</v>
      </c>
      <c r="K36" s="10" t="s">
        <v>214</v>
      </c>
      <c r="M36" s="11"/>
    </row>
    <row r="37" spans="1:13" hidden="1" x14ac:dyDescent="0.25">
      <c r="A37" s="28" t="s">
        <v>438</v>
      </c>
      <c r="B37" s="28" t="s">
        <v>438</v>
      </c>
      <c r="C37" s="28" t="s">
        <v>438</v>
      </c>
      <c r="D37" s="28" t="s">
        <v>438</v>
      </c>
      <c r="I37" s="10" t="s">
        <v>215</v>
      </c>
      <c r="J37" s="10">
        <v>32</v>
      </c>
      <c r="K37" s="10" t="s">
        <v>216</v>
      </c>
      <c r="M37" s="11"/>
    </row>
    <row r="38" spans="1:13" hidden="1" x14ac:dyDescent="0.25">
      <c r="A38" s="28" t="s">
        <v>438</v>
      </c>
      <c r="B38" s="22" t="s">
        <v>422</v>
      </c>
      <c r="C38" s="28" t="s">
        <v>438</v>
      </c>
      <c r="D38" s="28" t="s">
        <v>438</v>
      </c>
      <c r="I38" s="10" t="s">
        <v>217</v>
      </c>
      <c r="J38" s="10">
        <v>33</v>
      </c>
      <c r="K38" s="10" t="s">
        <v>218</v>
      </c>
      <c r="M38" s="11"/>
    </row>
    <row r="39" spans="1:13" hidden="1" x14ac:dyDescent="0.25">
      <c r="A39" s="28" t="s">
        <v>438</v>
      </c>
      <c r="B39" s="23">
        <f>IFERROR(VLOOKUP($L$5,'Comp Supp Data'!$A$3:$Q$157,16,0),0)</f>
        <v>0</v>
      </c>
      <c r="C39" s="28" t="s">
        <v>438</v>
      </c>
      <c r="D39" s="28" t="s">
        <v>438</v>
      </c>
      <c r="I39" s="10" t="s">
        <v>219</v>
      </c>
      <c r="J39" s="10">
        <v>34</v>
      </c>
      <c r="K39" s="10" t="s">
        <v>220</v>
      </c>
      <c r="M39" s="11"/>
    </row>
    <row r="40" spans="1:13" hidden="1" x14ac:dyDescent="0.25">
      <c r="A40" s="28" t="s">
        <v>438</v>
      </c>
      <c r="B40" s="28" t="s">
        <v>438</v>
      </c>
      <c r="C40" s="28" t="s">
        <v>438</v>
      </c>
      <c r="D40" s="28" t="s">
        <v>438</v>
      </c>
      <c r="I40" s="10" t="s">
        <v>221</v>
      </c>
      <c r="J40" s="10">
        <v>35</v>
      </c>
      <c r="K40" s="10" t="s">
        <v>222</v>
      </c>
      <c r="M40" s="11"/>
    </row>
    <row r="41" spans="1:13" ht="132.75" customHeight="1" x14ac:dyDescent="0.25">
      <c r="A41" s="47" t="s">
        <v>477</v>
      </c>
      <c r="B41" s="48"/>
      <c r="C41" s="48"/>
      <c r="D41" s="49"/>
      <c r="I41" s="10" t="s">
        <v>223</v>
      </c>
      <c r="J41" s="10">
        <v>36</v>
      </c>
      <c r="K41" s="10" t="s">
        <v>224</v>
      </c>
      <c r="M41" s="11"/>
    </row>
    <row r="42" spans="1:13" ht="38.25" customHeight="1" x14ac:dyDescent="0.25">
      <c r="A42" s="47" t="s">
        <v>478</v>
      </c>
      <c r="B42" s="48"/>
      <c r="C42" s="48"/>
      <c r="D42" s="49"/>
      <c r="I42" s="10" t="s">
        <v>225</v>
      </c>
      <c r="J42" s="10">
        <v>37</v>
      </c>
      <c r="K42" s="10" t="s">
        <v>226</v>
      </c>
      <c r="M42" s="11"/>
    </row>
    <row r="43" spans="1:13" ht="31.5" customHeight="1" x14ac:dyDescent="0.25">
      <c r="A43" s="47" t="s">
        <v>472</v>
      </c>
      <c r="B43" s="48"/>
      <c r="C43" s="48"/>
      <c r="D43" s="49"/>
      <c r="I43" s="10" t="s">
        <v>227</v>
      </c>
      <c r="J43" s="10">
        <v>38</v>
      </c>
      <c r="K43" s="10" t="s">
        <v>228</v>
      </c>
      <c r="M43" s="11"/>
    </row>
    <row r="44" spans="1:13" x14ac:dyDescent="0.25">
      <c r="A44" s="28" t="s">
        <v>437</v>
      </c>
      <c r="B44" s="28"/>
      <c r="C44" s="28"/>
      <c r="D44" s="28"/>
      <c r="I44" s="10" t="s">
        <v>440</v>
      </c>
      <c r="J44" s="10">
        <v>39</v>
      </c>
      <c r="K44" s="10" t="s">
        <v>441</v>
      </c>
      <c r="M44" s="11"/>
    </row>
    <row r="45" spans="1:13" x14ac:dyDescent="0.25">
      <c r="I45" s="10" t="s">
        <v>442</v>
      </c>
      <c r="J45" s="10">
        <v>40</v>
      </c>
      <c r="K45" s="10" t="s">
        <v>443</v>
      </c>
      <c r="M45" s="11"/>
    </row>
    <row r="46" spans="1:13" x14ac:dyDescent="0.25">
      <c r="I46" s="10" t="s">
        <v>229</v>
      </c>
      <c r="J46" s="10">
        <v>41</v>
      </c>
      <c r="K46" s="10" t="s">
        <v>230</v>
      </c>
    </row>
    <row r="47" spans="1:13" x14ac:dyDescent="0.25">
      <c r="I47" s="10" t="s">
        <v>231</v>
      </c>
      <c r="J47" s="10">
        <v>42</v>
      </c>
      <c r="K47" s="10" t="s">
        <v>232</v>
      </c>
    </row>
    <row r="48" spans="1:13" x14ac:dyDescent="0.25">
      <c r="I48" s="10" t="s">
        <v>233</v>
      </c>
      <c r="J48" s="10">
        <v>43</v>
      </c>
      <c r="K48" s="10" t="s">
        <v>234</v>
      </c>
    </row>
    <row r="49" spans="9:11" x14ac:dyDescent="0.25">
      <c r="I49" s="10" t="s">
        <v>235</v>
      </c>
      <c r="J49" s="10">
        <v>44</v>
      </c>
      <c r="K49" s="10" t="s">
        <v>236</v>
      </c>
    </row>
    <row r="50" spans="9:11" x14ac:dyDescent="0.25">
      <c r="I50" s="10" t="s">
        <v>237</v>
      </c>
      <c r="J50" s="10">
        <v>45</v>
      </c>
      <c r="K50" s="10" t="s">
        <v>238</v>
      </c>
    </row>
    <row r="51" spans="9:11" x14ac:dyDescent="0.25">
      <c r="I51" s="10" t="s">
        <v>239</v>
      </c>
      <c r="J51" s="10">
        <v>46</v>
      </c>
      <c r="K51" s="10" t="s">
        <v>240</v>
      </c>
    </row>
    <row r="52" spans="9:11" x14ac:dyDescent="0.25">
      <c r="I52" s="10" t="s">
        <v>241</v>
      </c>
      <c r="J52" s="10">
        <v>47</v>
      </c>
      <c r="K52" s="10" t="s">
        <v>242</v>
      </c>
    </row>
    <row r="53" spans="9:11" x14ac:dyDescent="0.25">
      <c r="I53" s="10" t="s">
        <v>243</v>
      </c>
      <c r="J53" s="10">
        <v>48</v>
      </c>
      <c r="K53" s="10" t="s">
        <v>244</v>
      </c>
    </row>
    <row r="54" spans="9:11" x14ac:dyDescent="0.25">
      <c r="I54" s="10" t="s">
        <v>245</v>
      </c>
      <c r="J54" s="10">
        <v>49</v>
      </c>
      <c r="K54" s="10" t="s">
        <v>246</v>
      </c>
    </row>
    <row r="55" spans="9:11" x14ac:dyDescent="0.25">
      <c r="I55" s="10" t="s">
        <v>247</v>
      </c>
      <c r="J55" s="10">
        <v>50</v>
      </c>
      <c r="K55" s="10" t="s">
        <v>248</v>
      </c>
    </row>
    <row r="56" spans="9:11" x14ac:dyDescent="0.25">
      <c r="I56" s="10" t="s">
        <v>249</v>
      </c>
      <c r="J56" s="10">
        <v>51</v>
      </c>
      <c r="K56" s="10" t="s">
        <v>250</v>
      </c>
    </row>
    <row r="57" spans="9:11" x14ac:dyDescent="0.25">
      <c r="I57" s="10" t="s">
        <v>251</v>
      </c>
      <c r="J57" s="10">
        <v>52</v>
      </c>
      <c r="K57" s="10" t="s">
        <v>252</v>
      </c>
    </row>
    <row r="58" spans="9:11" x14ac:dyDescent="0.25">
      <c r="I58" s="10" t="s">
        <v>253</v>
      </c>
      <c r="J58" s="10">
        <v>53</v>
      </c>
      <c r="K58" s="10" t="s">
        <v>254</v>
      </c>
    </row>
    <row r="59" spans="9:11" x14ac:dyDescent="0.25">
      <c r="I59" s="10" t="s">
        <v>255</v>
      </c>
      <c r="J59" s="10">
        <v>54</v>
      </c>
      <c r="K59" s="10" t="s">
        <v>256</v>
      </c>
    </row>
    <row r="60" spans="9:11" x14ac:dyDescent="0.25">
      <c r="I60" s="10" t="s">
        <v>257</v>
      </c>
      <c r="J60" s="10">
        <v>55</v>
      </c>
      <c r="K60" s="10" t="s">
        <v>258</v>
      </c>
    </row>
    <row r="61" spans="9:11" x14ac:dyDescent="0.25">
      <c r="I61" s="10" t="s">
        <v>259</v>
      </c>
      <c r="J61" s="10">
        <v>56</v>
      </c>
      <c r="K61" s="10" t="s">
        <v>260</v>
      </c>
    </row>
    <row r="62" spans="9:11" x14ac:dyDescent="0.25">
      <c r="I62" s="10" t="s">
        <v>261</v>
      </c>
      <c r="J62" s="10">
        <v>57</v>
      </c>
      <c r="K62" s="10" t="s">
        <v>262</v>
      </c>
    </row>
    <row r="63" spans="9:11" x14ac:dyDescent="0.25">
      <c r="I63" s="10" t="s">
        <v>263</v>
      </c>
      <c r="J63" s="10">
        <v>58</v>
      </c>
      <c r="K63" s="10" t="s">
        <v>264</v>
      </c>
    </row>
    <row r="64" spans="9:11" x14ac:dyDescent="0.25">
      <c r="I64" s="10" t="s">
        <v>265</v>
      </c>
      <c r="J64" s="10">
        <v>59</v>
      </c>
      <c r="K64" s="10" t="s">
        <v>266</v>
      </c>
    </row>
    <row r="65" spans="9:11" x14ac:dyDescent="0.25">
      <c r="I65" s="10" t="s">
        <v>267</v>
      </c>
      <c r="J65" s="10">
        <v>60</v>
      </c>
      <c r="K65" s="10" t="s">
        <v>268</v>
      </c>
    </row>
    <row r="66" spans="9:11" x14ac:dyDescent="0.25">
      <c r="I66" s="10" t="s">
        <v>269</v>
      </c>
      <c r="J66" s="10">
        <v>62</v>
      </c>
      <c r="K66" s="10" t="s">
        <v>270</v>
      </c>
    </row>
    <row r="67" spans="9:11" x14ac:dyDescent="0.25">
      <c r="I67" s="10" t="s">
        <v>271</v>
      </c>
      <c r="J67" s="10">
        <v>63</v>
      </c>
      <c r="K67" s="10" t="s">
        <v>272</v>
      </c>
    </row>
    <row r="68" spans="9:11" x14ac:dyDescent="0.25">
      <c r="I68" s="10" t="s">
        <v>273</v>
      </c>
      <c r="J68" s="10">
        <v>65</v>
      </c>
      <c r="K68" s="10" t="s">
        <v>274</v>
      </c>
    </row>
    <row r="69" spans="9:11" x14ac:dyDescent="0.25">
      <c r="I69" s="10" t="s">
        <v>275</v>
      </c>
      <c r="J69" s="10">
        <v>66</v>
      </c>
      <c r="K69" s="10" t="s">
        <v>276</v>
      </c>
    </row>
    <row r="70" spans="9:11" x14ac:dyDescent="0.25">
      <c r="I70" s="10" t="s">
        <v>277</v>
      </c>
      <c r="J70" s="10">
        <v>67</v>
      </c>
      <c r="K70" s="10" t="s">
        <v>278</v>
      </c>
    </row>
    <row r="71" spans="9:11" x14ac:dyDescent="0.25">
      <c r="I71" s="10" t="s">
        <v>279</v>
      </c>
      <c r="J71" s="10">
        <v>68</v>
      </c>
      <c r="K71" s="10" t="s">
        <v>280</v>
      </c>
    </row>
    <row r="72" spans="9:11" x14ac:dyDescent="0.25">
      <c r="I72" s="10" t="s">
        <v>281</v>
      </c>
      <c r="J72" s="10">
        <v>69</v>
      </c>
      <c r="K72" s="10" t="s">
        <v>282</v>
      </c>
    </row>
    <row r="73" spans="9:11" x14ac:dyDescent="0.25">
      <c r="I73" s="10" t="s">
        <v>283</v>
      </c>
      <c r="J73" s="10">
        <v>70</v>
      </c>
      <c r="K73" s="10" t="s">
        <v>284</v>
      </c>
    </row>
    <row r="74" spans="9:11" x14ac:dyDescent="0.25">
      <c r="I74" s="10" t="s">
        <v>285</v>
      </c>
      <c r="J74" s="10">
        <v>71</v>
      </c>
      <c r="K74" s="10" t="s">
        <v>286</v>
      </c>
    </row>
    <row r="75" spans="9:11" x14ac:dyDescent="0.25">
      <c r="I75" s="10" t="s">
        <v>287</v>
      </c>
      <c r="J75" s="10">
        <v>72</v>
      </c>
      <c r="K75" s="10" t="s">
        <v>288</v>
      </c>
    </row>
    <row r="76" spans="9:11" x14ac:dyDescent="0.25">
      <c r="I76" s="10" t="s">
        <v>289</v>
      </c>
      <c r="J76" s="10">
        <v>73</v>
      </c>
      <c r="K76" s="10" t="s">
        <v>290</v>
      </c>
    </row>
    <row r="77" spans="9:11" x14ac:dyDescent="0.25">
      <c r="I77" s="10" t="s">
        <v>291</v>
      </c>
      <c r="J77" s="10">
        <v>74</v>
      </c>
      <c r="K77" s="10" t="s">
        <v>292</v>
      </c>
    </row>
    <row r="78" spans="9:11" x14ac:dyDescent="0.25">
      <c r="I78" s="10" t="s">
        <v>293</v>
      </c>
      <c r="J78" s="10">
        <v>75</v>
      </c>
      <c r="K78" s="10" t="s">
        <v>294</v>
      </c>
    </row>
    <row r="79" spans="9:11" x14ac:dyDescent="0.25">
      <c r="I79" s="10" t="s">
        <v>295</v>
      </c>
      <c r="J79" s="10">
        <v>77</v>
      </c>
      <c r="K79" s="10" t="s">
        <v>296</v>
      </c>
    </row>
    <row r="80" spans="9:11" x14ac:dyDescent="0.25">
      <c r="I80" s="10" t="s">
        <v>297</v>
      </c>
      <c r="J80" s="10">
        <v>78</v>
      </c>
      <c r="K80" s="10" t="s">
        <v>298</v>
      </c>
    </row>
    <row r="81" spans="9:11" x14ac:dyDescent="0.25">
      <c r="I81" s="10" t="s">
        <v>299</v>
      </c>
      <c r="J81" s="10">
        <v>79</v>
      </c>
      <c r="K81" s="10" t="s">
        <v>300</v>
      </c>
    </row>
    <row r="82" spans="9:11" x14ac:dyDescent="0.25">
      <c r="I82" s="10" t="s">
        <v>301</v>
      </c>
      <c r="J82" s="10">
        <v>80</v>
      </c>
      <c r="K82" s="10" t="s">
        <v>302</v>
      </c>
    </row>
    <row r="83" spans="9:11" x14ac:dyDescent="0.25">
      <c r="I83" s="10" t="s">
        <v>303</v>
      </c>
      <c r="J83" s="10">
        <v>81</v>
      </c>
      <c r="K83" s="10" t="s">
        <v>304</v>
      </c>
    </row>
    <row r="84" spans="9:11" x14ac:dyDescent="0.25">
      <c r="I84" s="10" t="s">
        <v>305</v>
      </c>
      <c r="J84" s="10">
        <v>82</v>
      </c>
      <c r="K84" s="10" t="s">
        <v>306</v>
      </c>
    </row>
    <row r="85" spans="9:11" x14ac:dyDescent="0.25">
      <c r="I85" s="10" t="s">
        <v>307</v>
      </c>
      <c r="J85" s="10">
        <v>83</v>
      </c>
      <c r="K85" s="10" t="s">
        <v>308</v>
      </c>
    </row>
    <row r="86" spans="9:11" x14ac:dyDescent="0.25">
      <c r="I86" s="10" t="s">
        <v>309</v>
      </c>
      <c r="J86" s="10">
        <v>84</v>
      </c>
      <c r="K86" s="10" t="s">
        <v>310</v>
      </c>
    </row>
    <row r="87" spans="9:11" x14ac:dyDescent="0.25">
      <c r="I87" s="10" t="s">
        <v>311</v>
      </c>
      <c r="J87" s="10">
        <v>85</v>
      </c>
      <c r="K87" s="10" t="s">
        <v>312</v>
      </c>
    </row>
    <row r="88" spans="9:11" x14ac:dyDescent="0.25">
      <c r="I88" s="10" t="s">
        <v>313</v>
      </c>
      <c r="J88" s="10">
        <v>86</v>
      </c>
      <c r="K88" s="10" t="s">
        <v>314</v>
      </c>
    </row>
    <row r="89" spans="9:11" x14ac:dyDescent="0.25">
      <c r="I89" s="10" t="s">
        <v>315</v>
      </c>
      <c r="J89" s="10">
        <v>87</v>
      </c>
      <c r="K89" s="10" t="s">
        <v>316</v>
      </c>
    </row>
    <row r="90" spans="9:11" x14ac:dyDescent="0.25">
      <c r="I90" s="10" t="s">
        <v>317</v>
      </c>
      <c r="J90" s="10">
        <v>88</v>
      </c>
      <c r="K90" s="10" t="s">
        <v>318</v>
      </c>
    </row>
    <row r="91" spans="9:11" x14ac:dyDescent="0.25">
      <c r="I91" s="10" t="s">
        <v>319</v>
      </c>
      <c r="J91" s="10">
        <v>89</v>
      </c>
      <c r="K91" s="10" t="s">
        <v>320</v>
      </c>
    </row>
    <row r="92" spans="9:11" x14ac:dyDescent="0.25">
      <c r="I92" s="10" t="s">
        <v>321</v>
      </c>
      <c r="J92" s="10">
        <v>90</v>
      </c>
      <c r="K92" s="10" t="s">
        <v>322</v>
      </c>
    </row>
    <row r="93" spans="9:11" x14ac:dyDescent="0.25">
      <c r="I93" s="10" t="s">
        <v>323</v>
      </c>
      <c r="J93" s="10">
        <v>91</v>
      </c>
      <c r="K93" s="10" t="s">
        <v>324</v>
      </c>
    </row>
    <row r="94" spans="9:11" x14ac:dyDescent="0.25">
      <c r="I94" s="10" t="s">
        <v>325</v>
      </c>
      <c r="J94" s="10">
        <v>92</v>
      </c>
      <c r="K94" s="10" t="s">
        <v>326</v>
      </c>
    </row>
    <row r="95" spans="9:11" x14ac:dyDescent="0.25">
      <c r="I95" s="10" t="s">
        <v>327</v>
      </c>
      <c r="J95" s="10">
        <v>93</v>
      </c>
      <c r="K95" s="10" t="s">
        <v>328</v>
      </c>
    </row>
    <row r="96" spans="9:11" x14ac:dyDescent="0.25">
      <c r="I96" s="10" t="s">
        <v>329</v>
      </c>
      <c r="J96" s="10">
        <v>94</v>
      </c>
      <c r="K96" s="10" t="s">
        <v>330</v>
      </c>
    </row>
    <row r="97" spans="9:11" x14ac:dyDescent="0.25">
      <c r="I97" s="10" t="s">
        <v>331</v>
      </c>
      <c r="J97" s="10">
        <v>95</v>
      </c>
      <c r="K97" s="10" t="s">
        <v>332</v>
      </c>
    </row>
    <row r="98" spans="9:11" x14ac:dyDescent="0.25">
      <c r="I98" s="10" t="s">
        <v>333</v>
      </c>
      <c r="J98" s="10">
        <v>96</v>
      </c>
      <c r="K98" s="10" t="s">
        <v>334</v>
      </c>
    </row>
    <row r="99" spans="9:11" x14ac:dyDescent="0.25">
      <c r="I99" s="10" t="s">
        <v>335</v>
      </c>
      <c r="J99" s="10">
        <v>97</v>
      </c>
      <c r="K99" s="10" t="s">
        <v>336</v>
      </c>
    </row>
    <row r="100" spans="9:11" x14ac:dyDescent="0.25">
      <c r="I100" s="10" t="s">
        <v>337</v>
      </c>
      <c r="J100" s="10">
        <v>98</v>
      </c>
      <c r="K100" s="10" t="s">
        <v>338</v>
      </c>
    </row>
    <row r="101" spans="9:11" x14ac:dyDescent="0.25">
      <c r="I101" s="10" t="s">
        <v>339</v>
      </c>
      <c r="J101" s="10">
        <v>101</v>
      </c>
      <c r="K101" s="10" t="s">
        <v>340</v>
      </c>
    </row>
    <row r="102" spans="9:11" x14ac:dyDescent="0.25">
      <c r="I102" s="10" t="s">
        <v>341</v>
      </c>
      <c r="J102" s="10">
        <v>102</v>
      </c>
      <c r="K102" s="10" t="s">
        <v>342</v>
      </c>
    </row>
    <row r="103" spans="9:11" x14ac:dyDescent="0.25">
      <c r="I103" s="10" t="s">
        <v>343</v>
      </c>
      <c r="J103" s="10">
        <v>103</v>
      </c>
      <c r="K103" s="10" t="s">
        <v>344</v>
      </c>
    </row>
    <row r="104" spans="9:11" x14ac:dyDescent="0.25">
      <c r="I104" s="10" t="s">
        <v>345</v>
      </c>
      <c r="J104" s="10">
        <v>104</v>
      </c>
      <c r="K104" s="10" t="s">
        <v>346</v>
      </c>
    </row>
    <row r="105" spans="9:11" x14ac:dyDescent="0.25">
      <c r="I105" s="10" t="s">
        <v>347</v>
      </c>
      <c r="J105" s="10">
        <v>106</v>
      </c>
      <c r="K105" s="10" t="s">
        <v>348</v>
      </c>
    </row>
    <row r="106" spans="9:11" x14ac:dyDescent="0.25">
      <c r="I106" s="10" t="s">
        <v>349</v>
      </c>
      <c r="J106" s="10">
        <v>107</v>
      </c>
      <c r="K106" s="10" t="s">
        <v>350</v>
      </c>
    </row>
    <row r="107" spans="9:11" x14ac:dyDescent="0.25">
      <c r="I107" s="10" t="s">
        <v>351</v>
      </c>
      <c r="J107" s="10">
        <v>108</v>
      </c>
      <c r="K107" s="10" t="s">
        <v>352</v>
      </c>
    </row>
    <row r="108" spans="9:11" x14ac:dyDescent="0.25">
      <c r="I108" s="10" t="s">
        <v>353</v>
      </c>
      <c r="J108" s="10">
        <v>109</v>
      </c>
      <c r="K108" s="10" t="s">
        <v>354</v>
      </c>
    </row>
    <row r="109" spans="9:11" x14ac:dyDescent="0.25">
      <c r="I109" s="10" t="s">
        <v>355</v>
      </c>
      <c r="J109" s="10">
        <v>110</v>
      </c>
      <c r="K109" s="10" t="s">
        <v>356</v>
      </c>
    </row>
    <row r="110" spans="9:11" x14ac:dyDescent="0.25">
      <c r="I110" s="10" t="s">
        <v>357</v>
      </c>
      <c r="J110" s="10">
        <v>111</v>
      </c>
      <c r="K110" s="10" t="s">
        <v>358</v>
      </c>
    </row>
    <row r="111" spans="9:11" x14ac:dyDescent="0.25">
      <c r="I111" s="10" t="s">
        <v>359</v>
      </c>
      <c r="J111" s="10">
        <v>112</v>
      </c>
      <c r="K111" s="10" t="s">
        <v>360</v>
      </c>
    </row>
    <row r="112" spans="9:11" x14ac:dyDescent="0.25">
      <c r="I112" s="10" t="s">
        <v>361</v>
      </c>
      <c r="J112" s="10">
        <v>113</v>
      </c>
      <c r="K112" s="10" t="s">
        <v>362</v>
      </c>
    </row>
    <row r="113" spans="9:11" x14ac:dyDescent="0.25">
      <c r="I113" s="10" t="s">
        <v>363</v>
      </c>
      <c r="J113" s="10">
        <v>114</v>
      </c>
      <c r="K113" s="10" t="s">
        <v>364</v>
      </c>
    </row>
    <row r="114" spans="9:11" x14ac:dyDescent="0.25">
      <c r="I114" s="10" t="s">
        <v>365</v>
      </c>
      <c r="J114" s="10">
        <v>115</v>
      </c>
      <c r="K114" s="10" t="s">
        <v>366</v>
      </c>
    </row>
    <row r="115" spans="9:11" x14ac:dyDescent="0.25">
      <c r="I115" s="10" t="s">
        <v>367</v>
      </c>
      <c r="J115" s="10">
        <v>116</v>
      </c>
      <c r="K115" s="10" t="s">
        <v>368</v>
      </c>
    </row>
    <row r="116" spans="9:11" x14ac:dyDescent="0.25">
      <c r="I116" s="10" t="s">
        <v>369</v>
      </c>
      <c r="J116" s="10">
        <v>117</v>
      </c>
      <c r="K116" s="10" t="s">
        <v>370</v>
      </c>
    </row>
    <row r="117" spans="9:11" x14ac:dyDescent="0.25">
      <c r="I117" s="10" t="s">
        <v>371</v>
      </c>
      <c r="J117" s="10">
        <v>118</v>
      </c>
      <c r="K117" s="10" t="s">
        <v>372</v>
      </c>
    </row>
    <row r="118" spans="9:11" x14ac:dyDescent="0.25">
      <c r="I118" s="10" t="s">
        <v>373</v>
      </c>
      <c r="J118" s="10">
        <v>119</v>
      </c>
      <c r="K118" s="10" t="s">
        <v>374</v>
      </c>
    </row>
    <row r="119" spans="9:11" x14ac:dyDescent="0.25">
      <c r="I119" s="10" t="s">
        <v>375</v>
      </c>
      <c r="J119" s="10">
        <v>120</v>
      </c>
      <c r="K119" s="10" t="s">
        <v>376</v>
      </c>
    </row>
    <row r="120" spans="9:11" x14ac:dyDescent="0.25">
      <c r="I120" s="10" t="s">
        <v>377</v>
      </c>
      <c r="J120" s="10">
        <v>121</v>
      </c>
      <c r="K120" s="10" t="s">
        <v>378</v>
      </c>
    </row>
    <row r="121" spans="9:11" x14ac:dyDescent="0.25">
      <c r="I121" s="10" t="s">
        <v>379</v>
      </c>
      <c r="J121" s="10">
        <v>122</v>
      </c>
      <c r="K121" s="10" t="s">
        <v>380</v>
      </c>
    </row>
    <row r="122" spans="9:11" x14ac:dyDescent="0.25">
      <c r="I122" s="10" t="s">
        <v>381</v>
      </c>
      <c r="J122" s="10">
        <v>123</v>
      </c>
      <c r="K122" s="10" t="s">
        <v>382</v>
      </c>
    </row>
    <row r="123" spans="9:11" x14ac:dyDescent="0.25">
      <c r="I123" s="10" t="s">
        <v>383</v>
      </c>
      <c r="J123" s="10">
        <v>124</v>
      </c>
      <c r="K123" s="10" t="s">
        <v>384</v>
      </c>
    </row>
    <row r="124" spans="9:11" x14ac:dyDescent="0.25">
      <c r="I124" s="10" t="s">
        <v>385</v>
      </c>
      <c r="J124" s="10">
        <v>126</v>
      </c>
      <c r="K124" s="10" t="s">
        <v>386</v>
      </c>
    </row>
    <row r="125" spans="9:11" x14ac:dyDescent="0.25">
      <c r="I125" s="10" t="s">
        <v>387</v>
      </c>
      <c r="J125" s="10">
        <v>127</v>
      </c>
      <c r="K125" s="10" t="s">
        <v>388</v>
      </c>
    </row>
    <row r="126" spans="9:11" x14ac:dyDescent="0.25">
      <c r="I126" s="10" t="s">
        <v>389</v>
      </c>
      <c r="J126" s="10">
        <v>128</v>
      </c>
      <c r="K126" s="10" t="s">
        <v>390</v>
      </c>
    </row>
    <row r="127" spans="9:11" x14ac:dyDescent="0.25">
      <c r="I127" s="10" t="s">
        <v>391</v>
      </c>
      <c r="J127" s="10">
        <v>130</v>
      </c>
      <c r="K127" s="10" t="s">
        <v>392</v>
      </c>
    </row>
    <row r="128" spans="9:11" x14ac:dyDescent="0.25">
      <c r="I128" s="10" t="s">
        <v>393</v>
      </c>
      <c r="J128" s="10">
        <v>131</v>
      </c>
      <c r="K128" s="10" t="s">
        <v>394</v>
      </c>
    </row>
    <row r="129" spans="9:11" x14ac:dyDescent="0.25">
      <c r="I129" s="10" t="s">
        <v>395</v>
      </c>
      <c r="J129" s="10">
        <v>132</v>
      </c>
      <c r="K129" s="10" t="s">
        <v>396</v>
      </c>
    </row>
    <row r="130" spans="9:11" x14ac:dyDescent="0.25">
      <c r="I130" s="10" t="s">
        <v>397</v>
      </c>
      <c r="J130" s="10">
        <v>134</v>
      </c>
      <c r="K130" s="10" t="s">
        <v>398</v>
      </c>
    </row>
    <row r="131" spans="9:11" x14ac:dyDescent="0.25">
      <c r="I131" s="10" t="s">
        <v>399</v>
      </c>
      <c r="J131" s="10">
        <v>135</v>
      </c>
      <c r="K131" s="10" t="s">
        <v>400</v>
      </c>
    </row>
    <row r="132" spans="9:11" x14ac:dyDescent="0.25">
      <c r="I132" s="10" t="s">
        <v>401</v>
      </c>
      <c r="J132" s="10">
        <v>136</v>
      </c>
      <c r="K132" s="10" t="s">
        <v>402</v>
      </c>
    </row>
    <row r="133" spans="9:11" x14ac:dyDescent="0.25">
      <c r="I133" s="10" t="s">
        <v>403</v>
      </c>
      <c r="J133" s="10">
        <v>137</v>
      </c>
      <c r="K133" s="10" t="s">
        <v>404</v>
      </c>
    </row>
    <row r="134" spans="9:11" x14ac:dyDescent="0.25">
      <c r="I134" s="10" t="s">
        <v>405</v>
      </c>
      <c r="J134" s="10">
        <v>138</v>
      </c>
      <c r="K134" s="10" t="s">
        <v>406</v>
      </c>
    </row>
    <row r="135" spans="9:11" x14ac:dyDescent="0.25">
      <c r="I135" s="10" t="s">
        <v>407</v>
      </c>
      <c r="J135" s="10">
        <v>139</v>
      </c>
      <c r="K135" s="10" t="s">
        <v>408</v>
      </c>
    </row>
    <row r="136" spans="9:11" x14ac:dyDescent="0.25">
      <c r="I136" s="10" t="s">
        <v>409</v>
      </c>
      <c r="J136" s="10">
        <v>142</v>
      </c>
      <c r="K136" s="10" t="s">
        <v>410</v>
      </c>
    </row>
    <row r="137" spans="9:11" x14ac:dyDescent="0.25">
      <c r="I137" s="10" t="s">
        <v>411</v>
      </c>
      <c r="J137" s="10">
        <v>143</v>
      </c>
      <c r="K137" s="10" t="s">
        <v>412</v>
      </c>
    </row>
    <row r="138" spans="9:11" x14ac:dyDescent="0.25">
      <c r="I138" s="10" t="s">
        <v>413</v>
      </c>
      <c r="J138" s="10">
        <v>144</v>
      </c>
      <c r="K138" s="10" t="s">
        <v>414</v>
      </c>
    </row>
    <row r="139" spans="9:11" x14ac:dyDescent="0.25">
      <c r="I139" s="10" t="s">
        <v>415</v>
      </c>
      <c r="J139" s="10">
        <v>202</v>
      </c>
      <c r="K139" s="10" t="s">
        <v>416</v>
      </c>
    </row>
    <row r="140" spans="9:11" x14ac:dyDescent="0.25">
      <c r="I140" s="10" t="s">
        <v>417</v>
      </c>
      <c r="J140" s="10">
        <v>207</v>
      </c>
      <c r="K140" s="10" t="s">
        <v>418</v>
      </c>
    </row>
    <row r="141" spans="9:11" x14ac:dyDescent="0.25">
      <c r="I141" s="10" t="str">
        <f>CONCATENATE(J141," - ",K141)</f>
        <v>260 - CENTRAL VIRGINIA GS</v>
      </c>
      <c r="J141" s="10">
        <v>260</v>
      </c>
      <c r="K141" s="46" t="s">
        <v>451</v>
      </c>
    </row>
    <row r="142" spans="9:11" x14ac:dyDescent="0.25">
      <c r="I142" s="10" t="str">
        <f t="shared" ref="I142:I159" si="0">CONCATENATE(J142," - ",K142)</f>
        <v>261 - SOUTHWEST VIRGINIA GS</v>
      </c>
      <c r="J142" s="10">
        <v>261</v>
      </c>
      <c r="K142" s="46" t="s">
        <v>465</v>
      </c>
    </row>
    <row r="143" spans="9:11" x14ac:dyDescent="0.25">
      <c r="I143" s="10" t="str">
        <f t="shared" si="0"/>
        <v>262 - GOVERNOR'S SCHOOL FOR THE ARTS</v>
      </c>
      <c r="J143" s="10">
        <v>262</v>
      </c>
      <c r="K143" s="46" t="s">
        <v>454</v>
      </c>
    </row>
    <row r="144" spans="9:11" x14ac:dyDescent="0.25">
      <c r="I144" s="10" t="str">
        <f t="shared" si="0"/>
        <v>263 - ROANOKE VALLEY GS</v>
      </c>
      <c r="J144" s="10">
        <v>263</v>
      </c>
      <c r="K144" s="46" t="s">
        <v>463</v>
      </c>
    </row>
    <row r="145" spans="9:11" x14ac:dyDescent="0.25">
      <c r="I145" s="10" t="str">
        <f t="shared" si="0"/>
        <v>264 - NEW HORIZONS GS FOR SCIENCE &amp; TECHNOLOGY</v>
      </c>
      <c r="J145" s="10">
        <v>264</v>
      </c>
      <c r="K145" s="46" t="s">
        <v>461</v>
      </c>
    </row>
    <row r="146" spans="9:11" x14ac:dyDescent="0.25">
      <c r="I146" s="10" t="str">
        <f t="shared" si="0"/>
        <v>265 - SHENANDOAH VALLEY GS</v>
      </c>
      <c r="J146" s="10">
        <v>265</v>
      </c>
      <c r="K146" s="46" t="s">
        <v>464</v>
      </c>
    </row>
    <row r="147" spans="9:11" x14ac:dyDescent="0.25">
      <c r="I147" s="10" t="str">
        <f t="shared" si="0"/>
        <v>266 - GOVERNOR'S SCHOOL OF SOUTHSIDE VIRGINIA</v>
      </c>
      <c r="J147" s="10">
        <v>266</v>
      </c>
      <c r="K147" s="46" t="s">
        <v>456</v>
      </c>
    </row>
    <row r="148" spans="9:11" x14ac:dyDescent="0.25">
      <c r="I148" s="10" t="str">
        <f t="shared" si="0"/>
        <v>267 - APPOMATTOX REGIONAL GS</v>
      </c>
      <c r="J148" s="10">
        <v>267</v>
      </c>
      <c r="K148" s="46" t="s">
        <v>449</v>
      </c>
    </row>
    <row r="149" spans="9:11" x14ac:dyDescent="0.25">
      <c r="I149" s="10" t="str">
        <f t="shared" si="0"/>
        <v>268 - A. LINWOOD HOLTON GS</v>
      </c>
      <c r="J149" s="10">
        <v>268</v>
      </c>
      <c r="K149" s="46" t="s">
        <v>448</v>
      </c>
    </row>
    <row r="150" spans="9:11" x14ac:dyDescent="0.25">
      <c r="I150" s="10" t="str">
        <f t="shared" si="0"/>
        <v>269 - CHESAPEAKE BAY GS</v>
      </c>
      <c r="J150" s="10">
        <v>269</v>
      </c>
      <c r="K150" s="46" t="s">
        <v>452</v>
      </c>
    </row>
    <row r="151" spans="9:11" x14ac:dyDescent="0.25">
      <c r="I151" s="10" t="str">
        <f t="shared" si="0"/>
        <v>270 - COMMONWEALTH GS</v>
      </c>
      <c r="J151" s="10">
        <v>270</v>
      </c>
      <c r="K151" s="46" t="s">
        <v>453</v>
      </c>
    </row>
    <row r="152" spans="9:11" x14ac:dyDescent="0.25">
      <c r="I152" s="10" t="str">
        <f t="shared" si="0"/>
        <v>271 - MAGGIE L. WALKER GS FOR GOVERNMENT &amp; INTERNATIONAL STUDIES</v>
      </c>
      <c r="J152" s="10">
        <v>271</v>
      </c>
      <c r="K152" s="46" t="s">
        <v>458</v>
      </c>
    </row>
    <row r="153" spans="9:11" x14ac:dyDescent="0.25">
      <c r="I153" s="10" t="str">
        <f t="shared" si="0"/>
        <v>272 - THOMAS JEFFERSON HIGH SCHOOL</v>
      </c>
      <c r="J153" s="10">
        <v>272</v>
      </c>
      <c r="K153" s="46" t="s">
        <v>466</v>
      </c>
    </row>
    <row r="154" spans="9:11" x14ac:dyDescent="0.25">
      <c r="I154" s="10" t="str">
        <f t="shared" si="0"/>
        <v>273 - BLUE RIDGE VIRTUAL GS</v>
      </c>
      <c r="J154" s="10">
        <v>273</v>
      </c>
      <c r="K154" s="46" t="s">
        <v>450</v>
      </c>
    </row>
    <row r="155" spans="9:11" x14ac:dyDescent="0.25">
      <c r="I155" s="10" t="str">
        <f t="shared" si="0"/>
        <v>274 - JACKSON RIVER GS</v>
      </c>
      <c r="J155" s="10">
        <v>274</v>
      </c>
      <c r="K155" s="46" t="s">
        <v>457</v>
      </c>
    </row>
    <row r="156" spans="9:11" x14ac:dyDescent="0.25">
      <c r="I156" s="10" t="str">
        <f t="shared" si="0"/>
        <v>275 - MASSANUTTEN REGIONAL GS</v>
      </c>
      <c r="J156" s="10">
        <v>275</v>
      </c>
      <c r="K156" s="46" t="s">
        <v>459</v>
      </c>
    </row>
    <row r="157" spans="9:11" x14ac:dyDescent="0.25">
      <c r="I157" s="10" t="str">
        <f t="shared" si="0"/>
        <v>276 - PIEDMONT GS FOR MATHEMATICS SCIENCE &amp; TECHNOLOGY</v>
      </c>
      <c r="J157" s="10">
        <v>276</v>
      </c>
      <c r="K157" s="46" t="s">
        <v>462</v>
      </c>
    </row>
    <row r="158" spans="9:11" x14ac:dyDescent="0.25">
      <c r="I158" s="10" t="str">
        <f t="shared" si="0"/>
        <v>277 - MOUNTAIN VISTA GOVERNOR'S SCHOOL</v>
      </c>
      <c r="J158" s="10">
        <v>277</v>
      </c>
      <c r="K158" s="46" t="s">
        <v>460</v>
      </c>
    </row>
    <row r="159" spans="9:11" x14ac:dyDescent="0.25">
      <c r="I159" s="10" t="str">
        <f t="shared" si="0"/>
        <v>278 - GOVERNOR'S SCHOOL AT INNOVATION PARK</v>
      </c>
      <c r="J159" s="10">
        <v>278</v>
      </c>
      <c r="K159" s="46" t="s">
        <v>455</v>
      </c>
    </row>
  </sheetData>
  <sheetProtection password="EA99" sheet="1" objects="1" scenarios="1"/>
  <mergeCells count="8">
    <mergeCell ref="A43:D43"/>
    <mergeCell ref="A41:D41"/>
    <mergeCell ref="A42:D42"/>
    <mergeCell ref="A2:D2"/>
    <mergeCell ref="A3:D3"/>
    <mergeCell ref="A4:D4"/>
    <mergeCell ref="B5:D5"/>
    <mergeCell ref="A14:B14"/>
  </mergeCells>
  <conditionalFormatting sqref="B18 B21 B24">
    <cfRule type="cellIs" dxfId="2" priority="4" operator="equal">
      <formula>"MUST FUND 3% FIRST"</formula>
    </cfRule>
  </conditionalFormatting>
  <conditionalFormatting sqref="C14">
    <cfRule type="cellIs" dxfId="1" priority="2" operator="equal">
      <formula>"YES"</formula>
    </cfRule>
    <cfRule type="cellIs" dxfId="0" priority="3" operator="equal">
      <formula>"NO"</formula>
    </cfRule>
  </conditionalFormatting>
  <dataValidations disablePrompts="1" count="2">
    <dataValidation type="decimal" operator="greaterThanOrEqual" showInputMessage="1" showErrorMessage="1" sqref="B8 B12">
      <formula1>0</formula1>
    </dataValidation>
    <dataValidation type="list" allowBlank="1" showInputMessage="1" showErrorMessage="1" sqref="B5">
      <formula1>$I$5:$I$159</formula1>
    </dataValidation>
  </dataValidations>
  <pageMargins left="0.7" right="0.7" top="0.75" bottom="0.75" header="0.3" footer="0.3"/>
  <pageSetup scale="76" fitToHeight="0" orientation="portrait" r:id="rId1"/>
  <headerFooter>
    <oddHeader xml:space="preserve">&amp;RAttachment A
Superintendent's Memo #082-19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 Supp Data</vt:lpstr>
      <vt:lpstr>Calculator</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Compensation Supplement Calculator</dc:title>
  <dc:creator>Adam Anfinson (DOE)</dc:creator>
  <cp:lastModifiedBy>VITA Program</cp:lastModifiedBy>
  <cp:lastPrinted>2019-04-04T17:22:07Z</cp:lastPrinted>
  <dcterms:created xsi:type="dcterms:W3CDTF">2019-01-11T22:53:49Z</dcterms:created>
  <dcterms:modified xsi:type="dcterms:W3CDTF">2019-04-04T17:31:30Z</dcterms:modified>
</cp:coreProperties>
</file>